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4820" windowHeight="7350" firstSheet="5" activeTab="9"/>
  </bookViews>
  <sheets>
    <sheet name="THU-CHI 1" sheetId="1" r:id="rId1"/>
    <sheet name=" THU CHI (2)" sheetId="6" r:id="rId2"/>
    <sheet name="THU CHI (3)" sheetId="7" r:id="rId3"/>
    <sheet name="THU CHI (4)" sheetId="8" r:id="rId4"/>
    <sheet name="THU CHI (5)" sheetId="9" r:id="rId5"/>
    <sheet name="THU CHI (6)" sheetId="10" r:id="rId6"/>
    <sheet name="THU CHI (7)" sheetId="11" r:id="rId7"/>
    <sheet name="THU CHI (8)" sheetId="12" r:id="rId8"/>
    <sheet name="THU CHI (9)" sheetId="13" r:id="rId9"/>
    <sheet name="THU CHI (10)" sheetId="14" r:id="rId10"/>
    <sheet name="Sheet1" sheetId="5" r:id="rId11"/>
  </sheets>
  <calcPr calcId="124519"/>
</workbook>
</file>

<file path=xl/calcChain.xml><?xml version="1.0" encoding="utf-8"?>
<calcChain xmlns="http://schemas.openxmlformats.org/spreadsheetml/2006/main">
  <c r="L37" i="14"/>
  <c r="I37"/>
  <c r="I22"/>
  <c r="I11" i="12"/>
  <c r="I13" i="11"/>
  <c r="J13"/>
  <c r="L35" i="7"/>
  <c r="J35"/>
  <c r="I35"/>
  <c r="I27"/>
  <c r="J27"/>
  <c r="I23"/>
  <c r="I22"/>
  <c r="I21"/>
  <c r="I20"/>
  <c r="I18"/>
  <c r="I16"/>
  <c r="J23"/>
  <c r="J22"/>
  <c r="J21"/>
  <c r="J20"/>
  <c r="J18"/>
  <c r="J16"/>
  <c r="J14"/>
  <c r="I14" s="1"/>
  <c r="J9"/>
  <c r="I27" i="6"/>
  <c r="I23"/>
  <c r="I22"/>
  <c r="I21"/>
  <c r="I20"/>
  <c r="I18"/>
  <c r="I16"/>
  <c r="I14"/>
  <c r="L35"/>
  <c r="I35" i="1"/>
  <c r="J14" i="6"/>
  <c r="J18"/>
  <c r="J16"/>
  <c r="J19"/>
  <c r="J20"/>
  <c r="J21"/>
  <c r="J22"/>
  <c r="J23"/>
  <c r="J24"/>
  <c r="J25"/>
  <c r="J26"/>
  <c r="J27"/>
  <c r="J35"/>
  <c r="H8" i="9"/>
  <c r="H9"/>
  <c r="L9"/>
  <c r="H10"/>
  <c r="L10"/>
  <c r="H11"/>
  <c r="L11"/>
  <c r="H12"/>
  <c r="L12"/>
  <c r="H13"/>
  <c r="H14"/>
  <c r="L14"/>
  <c r="I14" s="1"/>
  <c r="H15"/>
  <c r="H16"/>
  <c r="L16"/>
  <c r="I16" s="1"/>
  <c r="H17"/>
  <c r="L17"/>
  <c r="H18"/>
  <c r="L18"/>
  <c r="I18" s="1"/>
  <c r="H19"/>
  <c r="L19"/>
  <c r="H20"/>
  <c r="L20"/>
  <c r="I20" s="1"/>
  <c r="H21"/>
  <c r="L21"/>
  <c r="I21" s="1"/>
  <c r="H22"/>
  <c r="L22"/>
  <c r="I22" s="1"/>
  <c r="H23"/>
  <c r="L23"/>
  <c r="I23" s="1"/>
  <c r="H24"/>
  <c r="L24"/>
  <c r="H25"/>
  <c r="L25"/>
  <c r="H26"/>
  <c r="L26"/>
  <c r="H27"/>
  <c r="L27"/>
  <c r="H28"/>
  <c r="L28"/>
  <c r="H29"/>
  <c r="L29"/>
  <c r="H30"/>
  <c r="L30"/>
  <c r="H31"/>
  <c r="H32"/>
  <c r="L32"/>
  <c r="H33"/>
  <c r="L33"/>
  <c r="D34"/>
  <c r="E34"/>
  <c r="F34"/>
  <c r="G34"/>
  <c r="H34"/>
  <c r="L34"/>
  <c r="L35" s="1"/>
  <c r="H8" i="10"/>
  <c r="H9"/>
  <c r="H10"/>
  <c r="I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D34"/>
  <c r="E34"/>
  <c r="F34"/>
  <c r="G34"/>
  <c r="H34"/>
  <c r="I34"/>
  <c r="H9" i="12"/>
  <c r="H10"/>
  <c r="H11"/>
  <c r="I3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D36"/>
  <c r="E36"/>
  <c r="F36"/>
  <c r="G36"/>
  <c r="H36"/>
  <c r="H50"/>
  <c r="H51"/>
  <c r="H52"/>
  <c r="I52"/>
  <c r="H53"/>
  <c r="H54"/>
  <c r="J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D77"/>
  <c r="E77"/>
  <c r="F77"/>
  <c r="G77"/>
  <c r="H77"/>
  <c r="I77"/>
  <c r="H8" i="13"/>
  <c r="H9"/>
  <c r="H10"/>
  <c r="I10"/>
  <c r="H11"/>
  <c r="H12"/>
  <c r="H13"/>
  <c r="H14"/>
  <c r="H15"/>
  <c r="H16"/>
  <c r="H17"/>
  <c r="H18"/>
  <c r="H19"/>
  <c r="H20"/>
  <c r="H21"/>
  <c r="H22"/>
  <c r="H23"/>
  <c r="H24"/>
  <c r="H25"/>
  <c r="H26"/>
  <c r="D27"/>
  <c r="H27" s="1"/>
  <c r="H28"/>
  <c r="H29"/>
  <c r="H30"/>
  <c r="H31"/>
  <c r="H32"/>
  <c r="H33"/>
  <c r="H34"/>
  <c r="D35"/>
  <c r="E35"/>
  <c r="F35"/>
  <c r="G35"/>
  <c r="I35"/>
  <c r="G37" i="14"/>
  <c r="E37"/>
  <c r="H36"/>
  <c r="H35"/>
  <c r="H34"/>
  <c r="H33"/>
  <c r="H32"/>
  <c r="H31"/>
  <c r="H30"/>
  <c r="D29"/>
  <c r="D37" s="1"/>
  <c r="J28"/>
  <c r="I28"/>
  <c r="H28"/>
  <c r="H27"/>
  <c r="H26"/>
  <c r="J25"/>
  <c r="I25" s="1"/>
  <c r="H25"/>
  <c r="J24"/>
  <c r="I24" s="1"/>
  <c r="H24"/>
  <c r="J23"/>
  <c r="I23" s="1"/>
  <c r="H23"/>
  <c r="J22"/>
  <c r="H22"/>
  <c r="H21"/>
  <c r="J20"/>
  <c r="I20"/>
  <c r="F20"/>
  <c r="F37" s="1"/>
  <c r="H19"/>
  <c r="J18"/>
  <c r="I18" s="1"/>
  <c r="H18"/>
  <c r="H17"/>
  <c r="J16"/>
  <c r="J37" s="1"/>
  <c r="H16"/>
  <c r="H15"/>
  <c r="H14"/>
  <c r="H13"/>
  <c r="I12"/>
  <c r="H12"/>
  <c r="L11"/>
  <c r="J11"/>
  <c r="H11"/>
  <c r="H10"/>
  <c r="G37" i="11"/>
  <c r="F37"/>
  <c r="E37"/>
  <c r="D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G34" i="8"/>
  <c r="F34"/>
  <c r="E34"/>
  <c r="D34"/>
  <c r="H33"/>
  <c r="H32"/>
  <c r="H31"/>
  <c r="H30"/>
  <c r="H29"/>
  <c r="H28"/>
  <c r="H27"/>
  <c r="K26"/>
  <c r="J26"/>
  <c r="H26"/>
  <c r="I25"/>
  <c r="H25"/>
  <c r="I24"/>
  <c r="H24"/>
  <c r="J23"/>
  <c r="K23" s="1"/>
  <c r="I23" s="1"/>
  <c r="H23"/>
  <c r="J22"/>
  <c r="K22" s="1"/>
  <c r="H22"/>
  <c r="J21"/>
  <c r="K21" s="1"/>
  <c r="H21"/>
  <c r="J20"/>
  <c r="K20" s="1"/>
  <c r="H20"/>
  <c r="J19"/>
  <c r="I19" s="1"/>
  <c r="H19"/>
  <c r="K18"/>
  <c r="J18"/>
  <c r="H18"/>
  <c r="I17"/>
  <c r="H17"/>
  <c r="K16"/>
  <c r="J16"/>
  <c r="H16"/>
  <c r="I15"/>
  <c r="H15"/>
  <c r="K14"/>
  <c r="J14"/>
  <c r="H14"/>
  <c r="H13"/>
  <c r="H12"/>
  <c r="H11"/>
  <c r="H10"/>
  <c r="H9"/>
  <c r="H8"/>
  <c r="G35" i="7"/>
  <c r="F35"/>
  <c r="D35"/>
  <c r="E34"/>
  <c r="E35" s="1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G204" i="6"/>
  <c r="F204"/>
  <c r="E204"/>
  <c r="D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I180"/>
  <c r="H180"/>
  <c r="H179"/>
  <c r="H178"/>
  <c r="G164"/>
  <c r="F164"/>
  <c r="E164"/>
  <c r="D164"/>
  <c r="L163"/>
  <c r="H163"/>
  <c r="L162"/>
  <c r="H162"/>
  <c r="H161"/>
  <c r="L160"/>
  <c r="H160"/>
  <c r="L159"/>
  <c r="H159"/>
  <c r="L158"/>
  <c r="H158"/>
  <c r="L157"/>
  <c r="H157"/>
  <c r="L156"/>
  <c r="H156"/>
  <c r="L155"/>
  <c r="H155"/>
  <c r="L154"/>
  <c r="H154"/>
  <c r="L153"/>
  <c r="I153" s="1"/>
  <c r="H153"/>
  <c r="L152"/>
  <c r="I152" s="1"/>
  <c r="H152"/>
  <c r="L151"/>
  <c r="I151" s="1"/>
  <c r="H151"/>
  <c r="L150"/>
  <c r="I150" s="1"/>
  <c r="H150"/>
  <c r="L149"/>
  <c r="H149"/>
  <c r="L148"/>
  <c r="I148" s="1"/>
  <c r="H148"/>
  <c r="L147"/>
  <c r="H147"/>
  <c r="L146"/>
  <c r="I146" s="1"/>
  <c r="H146"/>
  <c r="H145"/>
  <c r="L144"/>
  <c r="H144"/>
  <c r="H143"/>
  <c r="L142"/>
  <c r="H142"/>
  <c r="L141"/>
  <c r="H141"/>
  <c r="L140"/>
  <c r="H140"/>
  <c r="L139"/>
  <c r="H139"/>
  <c r="H138"/>
  <c r="G114"/>
  <c r="F114"/>
  <c r="E114"/>
  <c r="D114"/>
  <c r="H113"/>
  <c r="H112"/>
  <c r="H111"/>
  <c r="H110"/>
  <c r="H109"/>
  <c r="H108"/>
  <c r="H107"/>
  <c r="K106"/>
  <c r="J106"/>
  <c r="I106" s="1"/>
  <c r="H106"/>
  <c r="I105"/>
  <c r="H105"/>
  <c r="I104"/>
  <c r="H104"/>
  <c r="J103"/>
  <c r="K103" s="1"/>
  <c r="H103"/>
  <c r="J102"/>
  <c r="K102" s="1"/>
  <c r="H102"/>
  <c r="J101"/>
  <c r="K101" s="1"/>
  <c r="H101"/>
  <c r="J100"/>
  <c r="K100" s="1"/>
  <c r="I100" s="1"/>
  <c r="H100"/>
  <c r="J99"/>
  <c r="I99" s="1"/>
  <c r="H99"/>
  <c r="K98"/>
  <c r="J98"/>
  <c r="H98"/>
  <c r="I97"/>
  <c r="H97"/>
  <c r="K96"/>
  <c r="J96"/>
  <c r="H96"/>
  <c r="I95"/>
  <c r="H95"/>
  <c r="K94"/>
  <c r="J94"/>
  <c r="H94"/>
  <c r="H93"/>
  <c r="H92"/>
  <c r="H91"/>
  <c r="H90"/>
  <c r="H89"/>
  <c r="H88"/>
  <c r="G35"/>
  <c r="F35"/>
  <c r="E35"/>
  <c r="D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I35" l="1"/>
  <c r="H35"/>
  <c r="L164"/>
  <c r="I94"/>
  <c r="I96"/>
  <c r="H164"/>
  <c r="H114"/>
  <c r="J114"/>
  <c r="I98"/>
  <c r="I144"/>
  <c r="H204"/>
  <c r="H34" i="8"/>
  <c r="K34"/>
  <c r="I16"/>
  <c r="I20"/>
  <c r="I21"/>
  <c r="I22"/>
  <c r="I26"/>
  <c r="I14"/>
  <c r="I18"/>
  <c r="I34" i="9"/>
  <c r="H37" i="11"/>
  <c r="H35" i="13"/>
  <c r="I16" i="14"/>
  <c r="H20"/>
  <c r="H37" s="1"/>
  <c r="H29"/>
  <c r="I37" i="11"/>
  <c r="J34" i="8"/>
  <c r="H34" i="7"/>
  <c r="H35" s="1"/>
  <c r="K114" i="6"/>
  <c r="I164"/>
  <c r="I101"/>
  <c r="I102"/>
  <c r="I103"/>
  <c r="I204"/>
  <c r="I114" l="1"/>
  <c r="L165" s="1"/>
  <c r="I34" i="8"/>
  <c r="H31" i="1" l="1"/>
  <c r="H32"/>
  <c r="H33"/>
  <c r="E35"/>
  <c r="D35"/>
  <c r="F35"/>
  <c r="G35"/>
  <c r="H34"/>
  <c r="H8"/>
  <c r="H30"/>
  <c r="H22"/>
  <c r="H20"/>
  <c r="H19"/>
  <c r="H18"/>
  <c r="H11"/>
  <c r="H12"/>
  <c r="H13"/>
  <c r="H14"/>
  <c r="H15"/>
  <c r="H16"/>
  <c r="H17"/>
  <c r="H21"/>
  <c r="H29"/>
  <c r="H28"/>
  <c r="H27"/>
  <c r="H26"/>
  <c r="H25"/>
  <c r="H24"/>
  <c r="H23"/>
  <c r="H9"/>
  <c r="H10"/>
  <c r="H35" l="1"/>
</calcChain>
</file>

<file path=xl/sharedStrings.xml><?xml version="1.0" encoding="utf-8"?>
<sst xmlns="http://schemas.openxmlformats.org/spreadsheetml/2006/main" count="714" uniqueCount="90">
  <si>
    <t>TRƯỜNG MẦM NON TUỔI NGỌC</t>
  </si>
  <si>
    <t xml:space="preserve">THÔNG BÁO </t>
  </si>
  <si>
    <t>CÔNG KHAI THU - CHI TÀI CHÍNH</t>
  </si>
  <si>
    <t>Stt</t>
  </si>
  <si>
    <t>DIỄN GIÃI</t>
  </si>
  <si>
    <t>Số dư đầu kỳ</t>
  </si>
  <si>
    <t>Số dư cuối kỳ</t>
  </si>
  <si>
    <t>Tiền gửi</t>
  </si>
  <si>
    <t>Phát sinh trong kỳ</t>
  </si>
  <si>
    <t>Thu</t>
  </si>
  <si>
    <t>Chi</t>
  </si>
  <si>
    <t>Học phí</t>
  </si>
  <si>
    <t>Học phí cấp bù</t>
  </si>
  <si>
    <t>Tiền ăn sáng</t>
  </si>
  <si>
    <t>Phục vụ ăn sáng</t>
  </si>
  <si>
    <t>Qũy khen thưởng</t>
  </si>
  <si>
    <t>Qũy phúc lợi</t>
  </si>
  <si>
    <t>Tổng cộng</t>
  </si>
  <si>
    <t>Người lập biểu</t>
  </si>
  <si>
    <t>Hiệu trưởng</t>
  </si>
  <si>
    <t>Nguyễn Thị Tuyết Mai</t>
  </si>
  <si>
    <t>Nguyễn Thị Thái Hòa</t>
  </si>
  <si>
    <t xml:space="preserve">Tiền
 mặt </t>
  </si>
  <si>
    <t>Tiền 
mặt</t>
  </si>
  <si>
    <t>Đơn vị tính: đồng</t>
  </si>
  <si>
    <t>Năng khiếu võ thuật</t>
  </si>
  <si>
    <t>Năng khiếu anh văn</t>
  </si>
  <si>
    <t>Cho thuê mặt bằng</t>
  </si>
  <si>
    <t>Tiền thuế từ mặt bằng</t>
  </si>
  <si>
    <t>Vệ sinh bán trú</t>
  </si>
  <si>
    <t>Nhân viên nuôi dưỡng</t>
  </si>
  <si>
    <t>Trích lại từ BHYT hs</t>
  </si>
  <si>
    <t>Tiền ăn bán trú</t>
  </si>
  <si>
    <t>Học phẩm</t>
  </si>
  <si>
    <t>Phục vụ bán trú</t>
  </si>
  <si>
    <t>Hoạt động hồ bơi</t>
  </si>
  <si>
    <t>Năng khiếu thể dục</t>
  </si>
  <si>
    <t>Tiền tài trợ</t>
  </si>
  <si>
    <t>Tháng 01/2019</t>
  </si>
  <si>
    <t>Nguồn CCTL, từ thu SN</t>
  </si>
  <si>
    <t>Giữ trẻ trong hè</t>
  </si>
  <si>
    <t>Tiền thuế khác</t>
  </si>
  <si>
    <t>Trang thiết bị vd bán trú</t>
  </si>
  <si>
    <t>Qũy phát triển hđ SN</t>
  </si>
  <si>
    <t>Qũy phúclợi</t>
  </si>
  <si>
    <t>Khám sức khỏe. Tẩy giun</t>
  </si>
  <si>
    <t>Tiền BHXH của CB-VC</t>
  </si>
  <si>
    <t>Ngày 31 tháng 01 năm 2019</t>
  </si>
  <si>
    <t>Tháng 02/2019</t>
  </si>
  <si>
    <t>Ngày  28  tháng 02 năm 2019</t>
  </si>
  <si>
    <t>Thu hộ, chi hộ khác</t>
  </si>
  <si>
    <t>Tháng 3/2019</t>
  </si>
  <si>
    <t>Ngày  31  tháng  03  năm 2019</t>
  </si>
  <si>
    <t>Tháng 04/2019</t>
  </si>
  <si>
    <t>Ngày  30  tháng 04 năm 2019</t>
  </si>
  <si>
    <t>Ghi chú (Tiền thuế phải nộp
 từ T1 đến T4/2019)</t>
  </si>
  <si>
    <t>Tháng 05/2019</t>
  </si>
  <si>
    <t>Ghi chú (Tiền thuế phải nộp
 từ T1 đến T5/2019)</t>
  </si>
  <si>
    <t>Ngày  31  tháng 05 năm 2019</t>
  </si>
  <si>
    <t>Tháng 06/2019</t>
  </si>
  <si>
    <t>Ghi chú (Tiền thuế phải nộp
 từ T1 đến T6/2019)</t>
  </si>
  <si>
    <t>40% CCTL
: 200.384.000đ</t>
  </si>
  <si>
    <t>Ngày  30  tháng 06 năm 2019</t>
  </si>
  <si>
    <t>Số
 thứ
 tự</t>
  </si>
  <si>
    <t>Tháng 07/2019</t>
  </si>
  <si>
    <t>Ngày  31  tháng 07 năm 2019</t>
  </si>
  <si>
    <t>Ghi chú (Tiền thuế phải nộp
 từ T1 đến T7/2019)</t>
  </si>
  <si>
    <t>Tháng 08/2019</t>
  </si>
  <si>
    <t>Ngày  31  tháng 08 năm 2019</t>
  </si>
  <si>
    <t>Tiền thanh lý tài sản</t>
  </si>
  <si>
    <t>Ghi chú (Tiền thuế phải nộp
 từ T1 đến T8/2019)</t>
  </si>
  <si>
    <t xml:space="preserve">Nguyễn Thị  Nhiều </t>
  </si>
  <si>
    <t>40% CCTL:
 200.384.000đ</t>
  </si>
  <si>
    <t>Tháng 09/2019</t>
  </si>
  <si>
    <t>Ghi chú (Tiền thuế phải nộp
 từ T1 đến T9/2019)</t>
  </si>
  <si>
    <t>Ngày  30  tháng 09 năm 2019</t>
  </si>
  <si>
    <t>Ghi chú (Tiền thuế phải nộp
 từ T1 đến T8/2019</t>
  </si>
  <si>
    <t>Từ ngày 20/08/2019 đến 31/08/2019</t>
  </si>
  <si>
    <t>Tháng 10/2019</t>
  </si>
  <si>
    <t>Ghi chú (Tiền thuế phải nộp
 từ T1 đến T10/2019)</t>
  </si>
  <si>
    <t>Chuyển tiền hổ trợ
 PVBT trả về quỹ PL</t>
  </si>
  <si>
    <t>40% CCTL
: 201.712.000đ</t>
  </si>
  <si>
    <t>Ngày  31  tháng 10 năm 2019</t>
  </si>
  <si>
    <t>KC tiền thanh lý 
TS: 5.770.000đ</t>
  </si>
  <si>
    <t>Thuế doanh nghiệp
 2% từ tháng 01/2019</t>
  </si>
  <si>
    <t>40% CCTL: 
39.424,000đ</t>
  </si>
  <si>
    <t>Tiền thuế doanh nghiệp
 2% từ T01 đến T02/2019</t>
  </si>
  <si>
    <t>40% CCTL: 
78.544.000đ</t>
  </si>
  <si>
    <t>Tiền thuế doanh nghiệp
 2% từ T01 đến T03/2019</t>
  </si>
  <si>
    <t>40% CCTL: 
119,280,000đ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</si>
</sst>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7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165" fontId="3" fillId="0" borderId="0" xfId="1" applyNumberFormat="1" applyFont="1"/>
    <xf numFmtId="0" fontId="7" fillId="0" borderId="0" xfId="0" applyFont="1"/>
    <xf numFmtId="165" fontId="5" fillId="0" borderId="0" xfId="1" applyNumberFormat="1" applyFont="1"/>
    <xf numFmtId="0" fontId="3" fillId="0" borderId="1" xfId="0" applyFont="1" applyBorder="1"/>
    <xf numFmtId="0" fontId="7" fillId="0" borderId="1" xfId="0" applyFont="1" applyBorder="1"/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1" applyNumberFormat="1" applyFont="1" applyBorder="1"/>
    <xf numFmtId="165" fontId="8" fillId="0" borderId="1" xfId="1" applyNumberFormat="1" applyFont="1" applyBorder="1"/>
    <xf numFmtId="165" fontId="7" fillId="0" borderId="0" xfId="1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165" fontId="10" fillId="0" borderId="1" xfId="1" applyNumberFormat="1" applyFont="1" applyBorder="1"/>
    <xf numFmtId="0" fontId="10" fillId="0" borderId="1" xfId="0" applyFont="1" applyBorder="1"/>
    <xf numFmtId="0" fontId="3" fillId="0" borderId="1" xfId="0" applyFont="1" applyBorder="1" applyAlignment="1">
      <alignment horizontal="center" vertical="center"/>
    </xf>
    <xf numFmtId="165" fontId="11" fillId="0" borderId="1" xfId="1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5" fillId="0" borderId="1" xfId="0" applyNumberFormat="1" applyFont="1" applyBorder="1"/>
    <xf numFmtId="0" fontId="13" fillId="0" borderId="0" xfId="0" applyFont="1"/>
    <xf numFmtId="165" fontId="13" fillId="0" borderId="0" xfId="0" applyNumberFormat="1" applyFont="1"/>
    <xf numFmtId="165" fontId="2" fillId="0" borderId="1" xfId="1" applyNumberFormat="1" applyFont="1" applyBorder="1"/>
    <xf numFmtId="165" fontId="14" fillId="0" borderId="1" xfId="1" applyNumberFormat="1" applyFont="1" applyBorder="1"/>
    <xf numFmtId="165" fontId="15" fillId="0" borderId="0" xfId="0" applyNumberFormat="1" applyFont="1"/>
    <xf numFmtId="165" fontId="14" fillId="0" borderId="1" xfId="1" applyNumberFormat="1" applyFont="1" applyBorder="1" applyAlignment="1">
      <alignment horizontal="center" wrapText="1"/>
    </xf>
    <xf numFmtId="0" fontId="0" fillId="0" borderId="1" xfId="0" applyBorder="1"/>
    <xf numFmtId="0" fontId="0" fillId="2" borderId="0" xfId="0" applyFill="1"/>
    <xf numFmtId="165" fontId="14" fillId="0" borderId="1" xfId="1" applyNumberFormat="1" applyFont="1" applyBorder="1" applyAlignment="1">
      <alignment wrapText="1"/>
    </xf>
    <xf numFmtId="165" fontId="16" fillId="0" borderId="1" xfId="1" applyNumberFormat="1" applyFont="1" applyBorder="1" applyAlignment="1">
      <alignment horizontal="center" wrapText="1"/>
    </xf>
    <xf numFmtId="165" fontId="16" fillId="0" borderId="1" xfId="1" applyNumberFormat="1" applyFont="1" applyBorder="1"/>
    <xf numFmtId="165" fontId="16" fillId="0" borderId="1" xfId="1" applyNumberFormat="1" applyFont="1" applyBorder="1" applyAlignment="1">
      <alignment wrapText="1"/>
    </xf>
    <xf numFmtId="0" fontId="10" fillId="0" borderId="0" xfId="0" applyFont="1"/>
    <xf numFmtId="165" fontId="10" fillId="0" borderId="0" xfId="0" applyNumberFormat="1" applyFont="1"/>
    <xf numFmtId="165" fontId="10" fillId="0" borderId="0" xfId="1" applyNumberFormat="1" applyFont="1"/>
    <xf numFmtId="165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3" fillId="0" borderId="6" xfId="1" applyNumberFormat="1" applyFont="1" applyBorder="1" applyAlignment="1">
      <alignment horizontal="center" wrapText="1"/>
    </xf>
    <xf numFmtId="165" fontId="3" fillId="0" borderId="7" xfId="1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165" fontId="15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opLeftCell="A14" workbookViewId="0">
      <selection activeCell="J30" sqref="J30"/>
    </sheetView>
  </sheetViews>
  <sheetFormatPr defaultRowHeight="14.25"/>
  <cols>
    <col min="1" max="1" width="3.5" customWidth="1"/>
    <col min="2" max="2" width="18.875" customWidth="1"/>
    <col min="3" max="3" width="6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6.875" customWidth="1"/>
    <col min="10" max="10" width="11.125" customWidth="1"/>
    <col min="11" max="11" width="9" hidden="1" customWidth="1"/>
    <col min="12" max="12" width="11.75" customWidth="1"/>
  </cols>
  <sheetData>
    <row r="1" spans="1:11">
      <c r="A1" t="s">
        <v>0</v>
      </c>
    </row>
    <row r="2" spans="1:11" ht="18" customHeight="1">
      <c r="A2" s="1"/>
      <c r="B2" s="1"/>
      <c r="C2" s="58" t="s">
        <v>1</v>
      </c>
      <c r="D2" s="58"/>
      <c r="E2" s="58"/>
      <c r="F2" s="58"/>
      <c r="G2" s="1"/>
      <c r="H2" s="1"/>
      <c r="I2" s="1"/>
      <c r="J2" s="1"/>
      <c r="K2" s="1"/>
    </row>
    <row r="3" spans="1:11" ht="21.75" customHeight="1">
      <c r="A3" s="1"/>
      <c r="B3" s="3"/>
      <c r="C3" s="4" t="s">
        <v>2</v>
      </c>
      <c r="D3" s="4"/>
      <c r="E3" s="4"/>
      <c r="F3" s="4"/>
      <c r="G3" s="3"/>
      <c r="H3" s="3"/>
      <c r="I3" s="1"/>
      <c r="J3" s="1"/>
      <c r="K3" s="1"/>
    </row>
    <row r="4" spans="1:11" ht="18.75" customHeight="1">
      <c r="A4" s="1"/>
      <c r="B4" s="1"/>
      <c r="C4" s="2"/>
      <c r="D4" s="59" t="s">
        <v>38</v>
      </c>
      <c r="E4" s="59"/>
      <c r="F4" s="2"/>
      <c r="G4" s="1"/>
      <c r="H4" s="1"/>
      <c r="I4" s="1"/>
      <c r="J4" s="1"/>
      <c r="K4" s="1"/>
    </row>
    <row r="5" spans="1:11" ht="16.5" customHeight="1">
      <c r="A5" s="1"/>
      <c r="B5" s="1"/>
      <c r="C5" s="1"/>
      <c r="D5" s="1"/>
      <c r="E5" s="1"/>
      <c r="F5" s="1"/>
      <c r="G5" s="57" t="s">
        <v>24</v>
      </c>
      <c r="H5" s="57"/>
      <c r="I5" s="1"/>
      <c r="J5" s="1"/>
      <c r="K5" s="1"/>
    </row>
    <row r="6" spans="1:11" ht="17.25" customHeight="1">
      <c r="A6" s="51" t="s">
        <v>3</v>
      </c>
      <c r="B6" s="51" t="s">
        <v>4</v>
      </c>
      <c r="C6" s="51" t="s">
        <v>5</v>
      </c>
      <c r="D6" s="51"/>
      <c r="E6" s="60" t="s">
        <v>8</v>
      </c>
      <c r="F6" s="60"/>
      <c r="G6" s="51" t="s">
        <v>6</v>
      </c>
      <c r="H6" s="51"/>
      <c r="I6" s="55" t="s">
        <v>84</v>
      </c>
      <c r="J6" s="1"/>
      <c r="K6" s="1"/>
    </row>
    <row r="7" spans="1:11" ht="30.75" customHeight="1">
      <c r="A7" s="51"/>
      <c r="B7" s="51"/>
      <c r="C7" s="17" t="s">
        <v>23</v>
      </c>
      <c r="D7" s="23" t="s">
        <v>7</v>
      </c>
      <c r="E7" s="18" t="s">
        <v>9</v>
      </c>
      <c r="F7" s="18" t="s">
        <v>10</v>
      </c>
      <c r="G7" s="19" t="s">
        <v>22</v>
      </c>
      <c r="H7" s="18" t="s">
        <v>7</v>
      </c>
      <c r="I7" s="56"/>
      <c r="J7" s="1"/>
      <c r="K7" s="1"/>
    </row>
    <row r="8" spans="1:11" ht="20.100000000000001" customHeight="1">
      <c r="A8" s="8">
        <v>1</v>
      </c>
      <c r="B8" s="22" t="s">
        <v>39</v>
      </c>
      <c r="C8" s="10"/>
      <c r="D8" s="10"/>
      <c r="E8" s="10">
        <v>218380</v>
      </c>
      <c r="F8" s="10"/>
      <c r="G8" s="10"/>
      <c r="H8" s="10">
        <f>D8+E8-F8</f>
        <v>218380</v>
      </c>
      <c r="I8" s="8"/>
      <c r="J8" s="25"/>
      <c r="K8" s="1"/>
    </row>
    <row r="9" spans="1:11" ht="29.25" customHeight="1">
      <c r="A9" s="8">
        <v>2</v>
      </c>
      <c r="B9" s="9" t="s">
        <v>11</v>
      </c>
      <c r="C9" s="10"/>
      <c r="D9" s="10">
        <v>417580824</v>
      </c>
      <c r="E9" s="10">
        <v>98560000</v>
      </c>
      <c r="F9" s="10">
        <v>353907011</v>
      </c>
      <c r="G9" s="10"/>
      <c r="H9" s="10">
        <f t="shared" ref="H9:H10" si="0">D9+E9-F9</f>
        <v>162233813</v>
      </c>
      <c r="I9" s="17" t="s">
        <v>85</v>
      </c>
      <c r="J9" s="1"/>
      <c r="K9" s="1"/>
    </row>
    <row r="10" spans="1:11" ht="20.100000000000001" customHeight="1">
      <c r="A10" s="8">
        <v>3</v>
      </c>
      <c r="B10" s="9" t="s">
        <v>40</v>
      </c>
      <c r="C10" s="10"/>
      <c r="D10" s="10">
        <v>545950</v>
      </c>
      <c r="E10" s="10"/>
      <c r="F10" s="10">
        <v>545950</v>
      </c>
      <c r="G10" s="10"/>
      <c r="H10" s="10">
        <f t="shared" si="0"/>
        <v>0</v>
      </c>
      <c r="I10" s="8"/>
      <c r="J10" s="1"/>
      <c r="K10" s="1"/>
    </row>
    <row r="11" spans="1:11" ht="20.100000000000001" customHeight="1">
      <c r="A11" s="8">
        <v>4</v>
      </c>
      <c r="B11" s="9" t="s">
        <v>12</v>
      </c>
      <c r="C11" s="10"/>
      <c r="D11" s="10">
        <v>21761100</v>
      </c>
      <c r="E11" s="10"/>
      <c r="F11" s="10"/>
      <c r="G11" s="10"/>
      <c r="H11" s="10">
        <f t="shared" ref="H11:H34" si="1">D11+E11-F11</f>
        <v>21761100</v>
      </c>
      <c r="I11" s="8"/>
      <c r="J11" s="1"/>
      <c r="K11" s="1"/>
    </row>
    <row r="12" spans="1:11" ht="20.100000000000001" customHeight="1">
      <c r="A12" s="8">
        <v>5</v>
      </c>
      <c r="B12" s="9" t="s">
        <v>31</v>
      </c>
      <c r="C12" s="10"/>
      <c r="D12" s="10">
        <v>548900</v>
      </c>
      <c r="E12" s="10"/>
      <c r="F12" s="10"/>
      <c r="G12" s="10"/>
      <c r="H12" s="10">
        <f t="shared" si="1"/>
        <v>548900</v>
      </c>
      <c r="I12" s="8"/>
      <c r="J12" s="1"/>
      <c r="K12" s="1"/>
    </row>
    <row r="13" spans="1:11" ht="20.100000000000001" customHeight="1">
      <c r="A13" s="8">
        <v>6</v>
      </c>
      <c r="B13" s="9" t="s">
        <v>32</v>
      </c>
      <c r="C13" s="10"/>
      <c r="D13" s="10">
        <v>167385724</v>
      </c>
      <c r="E13" s="10">
        <v>287750000</v>
      </c>
      <c r="F13" s="10">
        <v>361410002</v>
      </c>
      <c r="G13" s="10"/>
      <c r="H13" s="10">
        <f t="shared" si="1"/>
        <v>93725722</v>
      </c>
      <c r="I13" s="8"/>
      <c r="J13" s="1"/>
      <c r="K13" s="1"/>
    </row>
    <row r="14" spans="1:11" ht="20.100000000000001" customHeight="1">
      <c r="A14" s="8">
        <v>7</v>
      </c>
      <c r="B14" s="9" t="s">
        <v>29</v>
      </c>
      <c r="C14" s="10"/>
      <c r="D14" s="10">
        <v>8620150</v>
      </c>
      <c r="E14" s="10">
        <v>12060000</v>
      </c>
      <c r="F14" s="10">
        <v>12963500</v>
      </c>
      <c r="G14" s="10"/>
      <c r="H14" s="10">
        <f t="shared" si="1"/>
        <v>7716650</v>
      </c>
      <c r="I14" s="49">
        <v>241200</v>
      </c>
      <c r="J14" s="25"/>
      <c r="K14" s="1"/>
    </row>
    <row r="15" spans="1:11" ht="20.100000000000001" customHeight="1">
      <c r="A15" s="8">
        <v>8</v>
      </c>
      <c r="B15" s="9" t="s">
        <v>13</v>
      </c>
      <c r="C15" s="10"/>
      <c r="D15" s="10">
        <v>63519865</v>
      </c>
      <c r="E15" s="10">
        <v>96370000</v>
      </c>
      <c r="F15" s="10">
        <v>99373176</v>
      </c>
      <c r="G15" s="10"/>
      <c r="H15" s="10">
        <f t="shared" si="1"/>
        <v>60516689</v>
      </c>
      <c r="I15" s="8"/>
      <c r="J15" s="1"/>
      <c r="K15" s="1"/>
    </row>
    <row r="16" spans="1:11" ht="20.100000000000001" customHeight="1">
      <c r="A16" s="8">
        <v>9</v>
      </c>
      <c r="B16" s="9" t="s">
        <v>14</v>
      </c>
      <c r="C16" s="10"/>
      <c r="D16" s="10">
        <v>26063</v>
      </c>
      <c r="E16" s="10">
        <v>88500000</v>
      </c>
      <c r="F16" s="10">
        <v>23592670</v>
      </c>
      <c r="G16" s="10"/>
      <c r="H16" s="10">
        <f t="shared" si="1"/>
        <v>64933393</v>
      </c>
      <c r="I16" s="49">
        <v>1770000</v>
      </c>
      <c r="J16" s="25"/>
      <c r="K16" s="1"/>
    </row>
    <row r="17" spans="1:11" ht="20.100000000000001" customHeight="1">
      <c r="A17" s="8">
        <v>10</v>
      </c>
      <c r="B17" s="9" t="s">
        <v>33</v>
      </c>
      <c r="C17" s="10"/>
      <c r="D17" s="10">
        <v>68418963</v>
      </c>
      <c r="E17" s="10"/>
      <c r="F17" s="10"/>
      <c r="G17" s="10"/>
      <c r="H17" s="10">
        <f t="shared" si="1"/>
        <v>68418963</v>
      </c>
      <c r="I17" s="8"/>
      <c r="J17" s="1"/>
      <c r="K17" s="1"/>
    </row>
    <row r="18" spans="1:11" ht="20.100000000000001" customHeight="1">
      <c r="A18" s="8">
        <v>11</v>
      </c>
      <c r="B18" s="9" t="s">
        <v>34</v>
      </c>
      <c r="C18" s="10"/>
      <c r="D18" s="10">
        <v>276825</v>
      </c>
      <c r="E18" s="10">
        <v>106200000</v>
      </c>
      <c r="F18" s="10">
        <v>68324325</v>
      </c>
      <c r="G18" s="10"/>
      <c r="H18" s="10">
        <f t="shared" si="1"/>
        <v>38152500</v>
      </c>
      <c r="I18" s="49">
        <v>2124000</v>
      </c>
      <c r="J18" s="25"/>
      <c r="K18" s="1"/>
    </row>
    <row r="19" spans="1:11" ht="20.100000000000001" customHeight="1">
      <c r="A19" s="8">
        <v>12</v>
      </c>
      <c r="B19" s="9" t="s">
        <v>30</v>
      </c>
      <c r="C19" s="10"/>
      <c r="D19" s="10">
        <v>108280000</v>
      </c>
      <c r="E19" s="10"/>
      <c r="F19" s="10">
        <v>9000000</v>
      </c>
      <c r="G19" s="10"/>
      <c r="H19" s="10">
        <f t="shared" si="1"/>
        <v>99280000</v>
      </c>
      <c r="I19" s="8"/>
      <c r="J19" s="1"/>
      <c r="K19" s="1"/>
    </row>
    <row r="20" spans="1:11" ht="20.100000000000001" customHeight="1">
      <c r="A20" s="8">
        <v>13</v>
      </c>
      <c r="B20" s="9" t="s">
        <v>35</v>
      </c>
      <c r="C20" s="10"/>
      <c r="D20" s="10">
        <v>5865977</v>
      </c>
      <c r="E20" s="10">
        <v>15780000</v>
      </c>
      <c r="F20" s="10">
        <v>20897282</v>
      </c>
      <c r="G20" s="10"/>
      <c r="H20" s="10">
        <f t="shared" si="1"/>
        <v>748695</v>
      </c>
      <c r="I20" s="49">
        <v>315000</v>
      </c>
      <c r="J20" s="25"/>
      <c r="K20" s="1"/>
    </row>
    <row r="21" spans="1:11" ht="20.100000000000001" customHeight="1">
      <c r="A21" s="8">
        <v>14</v>
      </c>
      <c r="B21" s="9" t="s">
        <v>25</v>
      </c>
      <c r="C21" s="10"/>
      <c r="D21" s="10">
        <v>7403771</v>
      </c>
      <c r="E21" s="10">
        <v>10600000</v>
      </c>
      <c r="F21" s="10">
        <v>14675371</v>
      </c>
      <c r="G21" s="10"/>
      <c r="H21" s="10">
        <f t="shared" si="1"/>
        <v>3328400</v>
      </c>
      <c r="I21" s="49">
        <v>212000</v>
      </c>
      <c r="J21" s="25"/>
      <c r="K21" s="1"/>
    </row>
    <row r="22" spans="1:11" ht="20.100000000000001" customHeight="1">
      <c r="A22" s="8">
        <v>15</v>
      </c>
      <c r="B22" s="9" t="s">
        <v>36</v>
      </c>
      <c r="C22" s="10"/>
      <c r="D22" s="10">
        <v>193612</v>
      </c>
      <c r="E22" s="10">
        <v>18620000</v>
      </c>
      <c r="F22" s="10">
        <v>12966932</v>
      </c>
      <c r="G22" s="10"/>
      <c r="H22" s="10">
        <f t="shared" si="1"/>
        <v>5846680</v>
      </c>
      <c r="I22" s="49">
        <v>372400</v>
      </c>
      <c r="J22" s="25"/>
      <c r="K22" s="1"/>
    </row>
    <row r="23" spans="1:11" ht="20.100000000000001" customHeight="1">
      <c r="A23" s="8">
        <v>16</v>
      </c>
      <c r="B23" s="8" t="s">
        <v>26</v>
      </c>
      <c r="C23" s="10"/>
      <c r="D23" s="10">
        <v>88811</v>
      </c>
      <c r="E23" s="10">
        <v>39720000</v>
      </c>
      <c r="F23" s="10">
        <v>29147771</v>
      </c>
      <c r="G23" s="10"/>
      <c r="H23" s="10">
        <f t="shared" si="1"/>
        <v>10661040</v>
      </c>
      <c r="I23" s="49">
        <v>794400</v>
      </c>
      <c r="J23" s="25"/>
      <c r="K23" s="1"/>
    </row>
    <row r="24" spans="1:11" ht="20.100000000000001" customHeight="1">
      <c r="A24" s="8">
        <v>17</v>
      </c>
      <c r="B24" s="8" t="s">
        <v>28</v>
      </c>
      <c r="C24" s="10"/>
      <c r="D24" s="10">
        <v>16056025</v>
      </c>
      <c r="E24" s="10"/>
      <c r="F24" s="10">
        <v>1250000</v>
      </c>
      <c r="G24" s="10"/>
      <c r="H24" s="10">
        <f t="shared" si="1"/>
        <v>14806025</v>
      </c>
      <c r="I24" s="8"/>
      <c r="J24" s="1"/>
      <c r="K24" s="1"/>
    </row>
    <row r="25" spans="1:11" ht="20.100000000000001" customHeight="1">
      <c r="A25" s="8">
        <v>18</v>
      </c>
      <c r="B25" s="8" t="s">
        <v>41</v>
      </c>
      <c r="C25" s="10"/>
      <c r="D25" s="10">
        <v>58256800</v>
      </c>
      <c r="E25" s="10"/>
      <c r="F25" s="10">
        <v>58256800</v>
      </c>
      <c r="G25" s="10"/>
      <c r="H25" s="10">
        <f t="shared" si="1"/>
        <v>0</v>
      </c>
      <c r="I25" s="8"/>
      <c r="J25" s="1"/>
      <c r="K25" s="1"/>
    </row>
    <row r="26" spans="1:11" ht="20.100000000000001" customHeight="1">
      <c r="A26" s="8">
        <v>19</v>
      </c>
      <c r="B26" s="8" t="s">
        <v>27</v>
      </c>
      <c r="C26" s="10"/>
      <c r="D26" s="10">
        <v>36800849</v>
      </c>
      <c r="E26" s="10"/>
      <c r="F26" s="10">
        <v>36800849</v>
      </c>
      <c r="G26" s="10"/>
      <c r="H26" s="10">
        <f t="shared" si="1"/>
        <v>0</v>
      </c>
      <c r="I26" s="8"/>
      <c r="J26" s="1"/>
      <c r="K26" s="1"/>
    </row>
    <row r="27" spans="1:11" ht="20.100000000000001" customHeight="1">
      <c r="A27" s="8">
        <v>20</v>
      </c>
      <c r="B27" s="8" t="s">
        <v>42</v>
      </c>
      <c r="C27" s="10"/>
      <c r="D27" s="10">
        <v>56120969</v>
      </c>
      <c r="E27" s="10"/>
      <c r="F27" s="10">
        <v>20662200</v>
      </c>
      <c r="G27" s="10"/>
      <c r="H27" s="10">
        <f t="shared" si="1"/>
        <v>35458769</v>
      </c>
      <c r="I27" s="8"/>
      <c r="J27" s="1"/>
      <c r="K27" s="1"/>
    </row>
    <row r="28" spans="1:11" ht="20.100000000000001" customHeight="1">
      <c r="A28" s="8">
        <v>21</v>
      </c>
      <c r="B28" s="8" t="s">
        <v>43</v>
      </c>
      <c r="C28" s="10"/>
      <c r="D28" s="10">
        <v>36857298</v>
      </c>
      <c r="E28" s="10">
        <v>93643278</v>
      </c>
      <c r="F28" s="10">
        <v>8700000</v>
      </c>
      <c r="G28" s="10"/>
      <c r="H28" s="10">
        <f t="shared" si="1"/>
        <v>121800576</v>
      </c>
      <c r="I28" s="8"/>
      <c r="J28" s="1"/>
      <c r="K28" s="1"/>
    </row>
    <row r="29" spans="1:11" ht="20.100000000000001" customHeight="1">
      <c r="A29" s="8">
        <v>22</v>
      </c>
      <c r="B29" s="8" t="s">
        <v>15</v>
      </c>
      <c r="C29" s="10"/>
      <c r="D29" s="10">
        <v>69320906</v>
      </c>
      <c r="E29" s="10">
        <v>70333200</v>
      </c>
      <c r="F29" s="10">
        <v>18400000</v>
      </c>
      <c r="G29" s="10"/>
      <c r="H29" s="10">
        <f t="shared" si="1"/>
        <v>121254106</v>
      </c>
      <c r="I29" s="8"/>
      <c r="J29" s="1"/>
      <c r="K29" s="1"/>
    </row>
    <row r="30" spans="1:11" ht="20.100000000000001" customHeight="1">
      <c r="A30" s="8">
        <v>23</v>
      </c>
      <c r="B30" s="8" t="s">
        <v>44</v>
      </c>
      <c r="C30" s="10"/>
      <c r="D30" s="10">
        <v>144589316</v>
      </c>
      <c r="E30" s="10">
        <v>380000000</v>
      </c>
      <c r="F30" s="10">
        <v>96840000</v>
      </c>
      <c r="G30" s="10"/>
      <c r="H30" s="10">
        <f t="shared" si="1"/>
        <v>427749316</v>
      </c>
      <c r="I30" s="8"/>
      <c r="J30" s="1"/>
      <c r="K30" s="1"/>
    </row>
    <row r="31" spans="1:11" ht="20.100000000000001" customHeight="1">
      <c r="A31" s="8">
        <v>24</v>
      </c>
      <c r="B31" s="8" t="s">
        <v>37</v>
      </c>
      <c r="C31" s="10"/>
      <c r="D31" s="10">
        <v>4990000</v>
      </c>
      <c r="E31" s="10"/>
      <c r="F31" s="10"/>
      <c r="G31" s="10"/>
      <c r="H31" s="10">
        <f>D31</f>
        <v>4990000</v>
      </c>
      <c r="I31" s="8"/>
      <c r="J31" s="1"/>
      <c r="K31" s="1"/>
    </row>
    <row r="32" spans="1:11" ht="20.100000000000001" customHeight="1">
      <c r="A32" s="8">
        <v>25</v>
      </c>
      <c r="B32" s="8" t="s">
        <v>45</v>
      </c>
      <c r="C32" s="10"/>
      <c r="D32" s="10">
        <v>14724137</v>
      </c>
      <c r="E32" s="10"/>
      <c r="F32" s="10"/>
      <c r="G32" s="10"/>
      <c r="H32" s="10">
        <f>D32</f>
        <v>14724137</v>
      </c>
      <c r="I32" s="8"/>
      <c r="J32" s="1"/>
      <c r="K32" s="1"/>
    </row>
    <row r="33" spans="1:11" ht="20.100000000000001" customHeight="1">
      <c r="A33" s="8">
        <v>26</v>
      </c>
      <c r="B33" s="8" t="s">
        <v>46</v>
      </c>
      <c r="C33" s="10"/>
      <c r="D33" s="10"/>
      <c r="E33" s="10">
        <v>5004000</v>
      </c>
      <c r="F33" s="10"/>
      <c r="G33" s="10"/>
      <c r="H33" s="10">
        <f>E33</f>
        <v>5004000</v>
      </c>
      <c r="I33" s="8"/>
      <c r="J33" s="1"/>
      <c r="K33" s="1"/>
    </row>
    <row r="34" spans="1:11" ht="20.100000000000001" customHeight="1">
      <c r="A34" s="8">
        <v>27</v>
      </c>
      <c r="B34" s="8" t="s">
        <v>50</v>
      </c>
      <c r="C34" s="10"/>
      <c r="D34" s="10">
        <v>4132272</v>
      </c>
      <c r="E34" s="10">
        <v>10400000</v>
      </c>
      <c r="F34" s="10"/>
      <c r="G34" s="10"/>
      <c r="H34" s="10">
        <f t="shared" si="1"/>
        <v>14532272</v>
      </c>
      <c r="I34" s="8"/>
      <c r="J34" s="1"/>
      <c r="K34" s="1"/>
    </row>
    <row r="35" spans="1:11" ht="20.100000000000001" customHeight="1">
      <c r="A35" s="11"/>
      <c r="B35" s="11" t="s">
        <v>17</v>
      </c>
      <c r="C35" s="12"/>
      <c r="D35" s="13">
        <f>SUM(D8:D34)</f>
        <v>1312365107</v>
      </c>
      <c r="E35" s="13">
        <f>SUM(E8:E34)</f>
        <v>1333758858</v>
      </c>
      <c r="F35" s="13">
        <f>SUM(F8:F34)</f>
        <v>1247713839</v>
      </c>
      <c r="G35" s="13">
        <f>SUM(G8:G34)</f>
        <v>0</v>
      </c>
      <c r="H35" s="13">
        <f>SUM(H8:H34)</f>
        <v>1398410126</v>
      </c>
      <c r="I35" s="13">
        <f>SUM(I10:I34)</f>
        <v>5829000</v>
      </c>
      <c r="J35" s="25"/>
      <c r="K35" s="1"/>
    </row>
    <row r="36" spans="1:11" ht="18.95" customHeight="1">
      <c r="A36" s="6"/>
      <c r="B36" s="6"/>
      <c r="C36" s="14"/>
      <c r="D36" s="14"/>
      <c r="E36" s="14"/>
      <c r="F36" s="52" t="s">
        <v>47</v>
      </c>
      <c r="G36" s="52"/>
      <c r="H36" s="52"/>
      <c r="I36" s="1"/>
      <c r="J36" s="1"/>
      <c r="K36" s="1"/>
    </row>
    <row r="37" spans="1:11" ht="18.95" customHeight="1">
      <c r="A37" s="6"/>
      <c r="B37" s="15" t="s">
        <v>18</v>
      </c>
      <c r="C37" s="14"/>
      <c r="D37" s="14"/>
      <c r="E37" s="14"/>
      <c r="F37" s="53" t="s">
        <v>19</v>
      </c>
      <c r="G37" s="53"/>
      <c r="H37" s="53"/>
      <c r="I37" s="1"/>
      <c r="J37" s="1"/>
      <c r="K37" s="1"/>
    </row>
    <row r="38" spans="1:11" ht="18.95" customHeight="1">
      <c r="A38" s="1"/>
      <c r="B38" s="1"/>
      <c r="C38" s="5"/>
      <c r="D38" s="5"/>
      <c r="E38" s="5"/>
      <c r="F38" s="5"/>
      <c r="G38" s="5"/>
      <c r="H38" s="5"/>
      <c r="I38" s="1"/>
      <c r="J38" s="1"/>
      <c r="K38" s="1"/>
    </row>
    <row r="39" spans="1:11" ht="18.95" customHeight="1">
      <c r="A39" s="1"/>
      <c r="B39" s="16" t="s">
        <v>20</v>
      </c>
      <c r="C39" s="7"/>
      <c r="D39" s="7"/>
      <c r="E39" s="7"/>
      <c r="F39" s="54" t="s">
        <v>21</v>
      </c>
      <c r="G39" s="54"/>
      <c r="H39" s="54"/>
      <c r="I39" s="1"/>
      <c r="J39" s="1"/>
      <c r="K39" s="1"/>
    </row>
  </sheetData>
  <mergeCells count="12">
    <mergeCell ref="I6:I7"/>
    <mergeCell ref="G5:H5"/>
    <mergeCell ref="C2:F2"/>
    <mergeCell ref="D4:E4"/>
    <mergeCell ref="C6:D6"/>
    <mergeCell ref="E6:F6"/>
    <mergeCell ref="G6:H6"/>
    <mergeCell ref="A6:A7"/>
    <mergeCell ref="B6:B7"/>
    <mergeCell ref="F36:H36"/>
    <mergeCell ref="F37:H37"/>
    <mergeCell ref="F39:H39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C25" workbookViewId="0">
      <selection activeCell="L38" sqref="L38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9.25" customWidth="1"/>
    <col min="11" max="11" width="9" hidden="1" customWidth="1"/>
    <col min="12" max="12" width="11.75" customWidth="1"/>
  </cols>
  <sheetData>
    <row r="1" spans="1:12">
      <c r="B1" s="16"/>
      <c r="C1" s="7"/>
      <c r="D1" s="7"/>
      <c r="G1" s="43"/>
      <c r="H1" s="43"/>
      <c r="I1" s="43"/>
    </row>
    <row r="3" spans="1:12" ht="15">
      <c r="A3" s="20" t="s">
        <v>0</v>
      </c>
    </row>
    <row r="4" spans="1:12" ht="20.25">
      <c r="A4" s="58" t="s">
        <v>1</v>
      </c>
      <c r="B4" s="58"/>
      <c r="C4" s="58"/>
      <c r="D4" s="58"/>
      <c r="E4" s="58"/>
      <c r="F4" s="58"/>
      <c r="G4" s="58"/>
      <c r="H4" s="58"/>
      <c r="I4" s="58"/>
    </row>
    <row r="5" spans="1:12" ht="18.75">
      <c r="A5" s="63" t="s">
        <v>2</v>
      </c>
      <c r="B5" s="63"/>
      <c r="C5" s="63"/>
      <c r="D5" s="63"/>
      <c r="E5" s="63"/>
      <c r="F5" s="63"/>
      <c r="G5" s="63"/>
      <c r="H5" s="63"/>
      <c r="I5" s="63"/>
    </row>
    <row r="6" spans="1:12" ht="18.75">
      <c r="C6" s="44"/>
      <c r="D6" s="59" t="s">
        <v>78</v>
      </c>
      <c r="E6" s="59"/>
      <c r="F6" s="59"/>
      <c r="G6" s="59"/>
      <c r="H6" s="44"/>
      <c r="I6" s="44"/>
    </row>
    <row r="7" spans="1:12" ht="15">
      <c r="B7" s="1"/>
      <c r="C7" s="1"/>
      <c r="D7" s="1"/>
      <c r="E7" s="1"/>
      <c r="I7" s="45" t="s">
        <v>24</v>
      </c>
    </row>
    <row r="8" spans="1:12" ht="15">
      <c r="A8" s="68" t="s">
        <v>63</v>
      </c>
      <c r="B8" s="70" t="s">
        <v>4</v>
      </c>
      <c r="C8" s="72" t="s">
        <v>5</v>
      </c>
      <c r="D8" s="73"/>
      <c r="E8" s="74" t="s">
        <v>8</v>
      </c>
      <c r="F8" s="75"/>
      <c r="G8" s="72" t="s">
        <v>6</v>
      </c>
      <c r="H8" s="73"/>
      <c r="I8" s="66" t="s">
        <v>79</v>
      </c>
    </row>
    <row r="9" spans="1:12" ht="36" customHeight="1">
      <c r="A9" s="69"/>
      <c r="B9" s="71"/>
      <c r="C9" s="17" t="s">
        <v>23</v>
      </c>
      <c r="D9" s="47" t="s">
        <v>7</v>
      </c>
      <c r="E9" s="47" t="s">
        <v>9</v>
      </c>
      <c r="F9" s="47" t="s">
        <v>10</v>
      </c>
      <c r="G9" s="46" t="s">
        <v>22</v>
      </c>
      <c r="H9" s="47" t="s">
        <v>7</v>
      </c>
      <c r="I9" s="67"/>
    </row>
    <row r="10" spans="1:12" ht="24.95" customHeight="1">
      <c r="A10" s="8">
        <v>1</v>
      </c>
      <c r="B10" s="8" t="s">
        <v>39</v>
      </c>
      <c r="C10" s="21"/>
      <c r="D10" s="21">
        <v>218380</v>
      </c>
      <c r="E10" s="21"/>
      <c r="F10" s="21"/>
      <c r="G10" s="21"/>
      <c r="H10" s="21">
        <f t="shared" ref="H10:H35" si="0">D10+E10-F10</f>
        <v>218380</v>
      </c>
      <c r="I10" s="30"/>
      <c r="J10" s="40"/>
      <c r="K10" s="40"/>
      <c r="L10" s="40"/>
    </row>
    <row r="11" spans="1:12" ht="24.95" customHeight="1">
      <c r="A11" s="8">
        <v>2</v>
      </c>
      <c r="B11" s="8" t="s">
        <v>11</v>
      </c>
      <c r="C11" s="21"/>
      <c r="D11" s="21">
        <v>163858399</v>
      </c>
      <c r="E11" s="21">
        <v>3320000</v>
      </c>
      <c r="F11" s="21">
        <v>84332118</v>
      </c>
      <c r="G11" s="21"/>
      <c r="H11" s="21">
        <f t="shared" si="0"/>
        <v>82846281</v>
      </c>
      <c r="I11" s="37" t="s">
        <v>81</v>
      </c>
      <c r="J11" s="41">
        <f>E11*40/100</f>
        <v>1328000</v>
      </c>
      <c r="K11" s="40"/>
      <c r="L11" s="42">
        <f>200384000+1328000</f>
        <v>201712000</v>
      </c>
    </row>
    <row r="12" spans="1:12" ht="24.95" customHeight="1">
      <c r="A12" s="8">
        <v>3</v>
      </c>
      <c r="B12" s="8" t="s">
        <v>40</v>
      </c>
      <c r="C12" s="21"/>
      <c r="D12" s="21">
        <v>5997256</v>
      </c>
      <c r="E12" s="21"/>
      <c r="F12" s="21"/>
      <c r="G12" s="21"/>
      <c r="H12" s="21">
        <f t="shared" si="0"/>
        <v>5997256</v>
      </c>
      <c r="I12" s="38">
        <f>249860000*2/100</f>
        <v>4997200</v>
      </c>
      <c r="J12" s="40"/>
      <c r="K12" s="40"/>
      <c r="L12" s="42"/>
    </row>
    <row r="13" spans="1:12" ht="24.95" customHeight="1">
      <c r="A13" s="8">
        <v>4</v>
      </c>
      <c r="B13" s="8" t="s">
        <v>12</v>
      </c>
      <c r="C13" s="21"/>
      <c r="D13" s="21">
        <v>10851740</v>
      </c>
      <c r="E13" s="21"/>
      <c r="F13" s="21"/>
      <c r="G13" s="21"/>
      <c r="H13" s="21">
        <f t="shared" si="0"/>
        <v>10851740</v>
      </c>
      <c r="I13" s="37"/>
      <c r="J13" s="40"/>
      <c r="K13" s="40"/>
      <c r="L13" s="42"/>
    </row>
    <row r="14" spans="1:12" ht="24.95" customHeight="1">
      <c r="A14" s="8">
        <v>5</v>
      </c>
      <c r="B14" s="8" t="s">
        <v>31</v>
      </c>
      <c r="C14" s="21"/>
      <c r="D14" s="21">
        <v>347900</v>
      </c>
      <c r="E14" s="21"/>
      <c r="F14" s="21"/>
      <c r="G14" s="21"/>
      <c r="H14" s="21">
        <f t="shared" si="0"/>
        <v>347900</v>
      </c>
      <c r="I14" s="12"/>
      <c r="J14" s="40"/>
      <c r="K14" s="40"/>
      <c r="L14" s="42"/>
    </row>
    <row r="15" spans="1:12" ht="24.95" customHeight="1">
      <c r="A15" s="8">
        <v>6</v>
      </c>
      <c r="B15" s="8" t="s">
        <v>32</v>
      </c>
      <c r="C15" s="21"/>
      <c r="D15" s="21">
        <v>115377597</v>
      </c>
      <c r="E15" s="21">
        <v>411810000</v>
      </c>
      <c r="F15" s="21">
        <v>332663037</v>
      </c>
      <c r="G15" s="21"/>
      <c r="H15" s="21">
        <f t="shared" si="0"/>
        <v>194524560</v>
      </c>
      <c r="I15" s="12"/>
      <c r="J15" s="40"/>
      <c r="K15" s="40"/>
      <c r="L15" s="42"/>
    </row>
    <row r="16" spans="1:12" ht="24.95" customHeight="1">
      <c r="A16" s="8">
        <v>7</v>
      </c>
      <c r="B16" s="8" t="s">
        <v>29</v>
      </c>
      <c r="C16" s="21"/>
      <c r="D16" s="21">
        <v>704650</v>
      </c>
      <c r="E16" s="21">
        <v>24960000</v>
      </c>
      <c r="F16" s="21">
        <v>23748200</v>
      </c>
      <c r="G16" s="21"/>
      <c r="H16" s="21">
        <f t="shared" si="0"/>
        <v>1916450</v>
      </c>
      <c r="I16" s="38">
        <f>1224800+J16</f>
        <v>1724000</v>
      </c>
      <c r="J16" s="41">
        <f>E16*2/100</f>
        <v>499200</v>
      </c>
      <c r="K16" s="40"/>
      <c r="L16" s="42"/>
    </row>
    <row r="17" spans="1:12" ht="24.95" customHeight="1">
      <c r="A17" s="8">
        <v>8</v>
      </c>
      <c r="B17" s="8" t="s">
        <v>13</v>
      </c>
      <c r="C17" s="21"/>
      <c r="D17" s="21">
        <v>44341837</v>
      </c>
      <c r="E17" s="21">
        <v>137270000</v>
      </c>
      <c r="F17" s="21">
        <v>137469841</v>
      </c>
      <c r="G17" s="21"/>
      <c r="H17" s="21">
        <f t="shared" si="0"/>
        <v>44141996</v>
      </c>
      <c r="I17" s="38">
        <v>0</v>
      </c>
      <c r="J17" s="40"/>
      <c r="K17" s="40"/>
      <c r="L17" s="42"/>
    </row>
    <row r="18" spans="1:12" ht="24.95" customHeight="1">
      <c r="A18" s="8">
        <v>9</v>
      </c>
      <c r="B18" s="8" t="s">
        <v>14</v>
      </c>
      <c r="C18" s="21"/>
      <c r="D18" s="21">
        <v>188571</v>
      </c>
      <c r="E18" s="21">
        <v>184650000</v>
      </c>
      <c r="F18" s="21">
        <v>23248699</v>
      </c>
      <c r="G18" s="21"/>
      <c r="H18" s="21">
        <f t="shared" si="0"/>
        <v>161589872</v>
      </c>
      <c r="I18" s="38">
        <f>8982000+J18</f>
        <v>12675000</v>
      </c>
      <c r="J18" s="41">
        <f>E18*2/100</f>
        <v>3693000</v>
      </c>
      <c r="K18" s="40"/>
      <c r="L18" s="42"/>
    </row>
    <row r="19" spans="1:12" ht="24.95" customHeight="1">
      <c r="A19" s="8">
        <v>10</v>
      </c>
      <c r="B19" s="8" t="s">
        <v>33</v>
      </c>
      <c r="C19" s="21"/>
      <c r="D19" s="21">
        <v>27330763</v>
      </c>
      <c r="E19" s="21"/>
      <c r="F19" s="21">
        <v>20788361</v>
      </c>
      <c r="G19" s="21"/>
      <c r="H19" s="21">
        <f t="shared" si="0"/>
        <v>6542402</v>
      </c>
      <c r="I19" s="38">
        <v>0</v>
      </c>
      <c r="J19" s="40"/>
      <c r="K19" s="40"/>
      <c r="L19" s="42"/>
    </row>
    <row r="20" spans="1:12" ht="24.95" customHeight="1">
      <c r="A20" s="8">
        <v>11</v>
      </c>
      <c r="B20" s="8" t="s">
        <v>34</v>
      </c>
      <c r="C20" s="21"/>
      <c r="D20" s="21">
        <v>237608</v>
      </c>
      <c r="E20" s="21">
        <v>334920000</v>
      </c>
      <c r="F20" s="21">
        <f>77517900-6000000</f>
        <v>71517900</v>
      </c>
      <c r="G20" s="21"/>
      <c r="H20" s="21">
        <f t="shared" si="0"/>
        <v>263639708</v>
      </c>
      <c r="I20" s="38">
        <f>10785600+J20</f>
        <v>17484000</v>
      </c>
      <c r="J20" s="41">
        <f>E20*2/100</f>
        <v>6698400</v>
      </c>
      <c r="K20" s="40"/>
      <c r="L20" s="42"/>
    </row>
    <row r="21" spans="1:12" ht="24.95" customHeight="1">
      <c r="A21" s="8">
        <v>12</v>
      </c>
      <c r="B21" s="8" t="s">
        <v>30</v>
      </c>
      <c r="C21" s="21"/>
      <c r="D21" s="21">
        <v>60280000</v>
      </c>
      <c r="E21" s="21"/>
      <c r="F21" s="21">
        <v>6000000</v>
      </c>
      <c r="G21" s="21"/>
      <c r="H21" s="21">
        <f t="shared" si="0"/>
        <v>54280000</v>
      </c>
      <c r="I21" s="38">
        <v>0</v>
      </c>
      <c r="J21" s="40"/>
      <c r="K21" s="40"/>
      <c r="L21" s="42"/>
    </row>
    <row r="22" spans="1:12" ht="24.95" customHeight="1">
      <c r="A22" s="8">
        <v>13</v>
      </c>
      <c r="B22" s="8" t="s">
        <v>35</v>
      </c>
      <c r="C22" s="21"/>
      <c r="D22" s="21">
        <v>2082410</v>
      </c>
      <c r="E22" s="21">
        <v>44040000</v>
      </c>
      <c r="F22" s="21">
        <v>19379095</v>
      </c>
      <c r="G22" s="21"/>
      <c r="H22" s="21">
        <f t="shared" si="0"/>
        <v>26743315</v>
      </c>
      <c r="I22" s="38">
        <f>J22+'THU CHI (9)'!I20</f>
        <v>2179680</v>
      </c>
      <c r="J22" s="41">
        <f>E22*2/100</f>
        <v>880800</v>
      </c>
      <c r="K22" s="40"/>
      <c r="L22" s="42"/>
    </row>
    <row r="23" spans="1:12" ht="24.95" customHeight="1">
      <c r="A23" s="8">
        <v>14</v>
      </c>
      <c r="B23" s="8" t="s">
        <v>25</v>
      </c>
      <c r="C23" s="21"/>
      <c r="D23" s="21">
        <v>751662</v>
      </c>
      <c r="E23" s="21">
        <v>6050000</v>
      </c>
      <c r="F23" s="21"/>
      <c r="G23" s="21"/>
      <c r="H23" s="21">
        <f t="shared" si="0"/>
        <v>6801662</v>
      </c>
      <c r="I23" s="38">
        <f>840560+J23</f>
        <v>961560</v>
      </c>
      <c r="J23" s="41">
        <f>E23*2/100</f>
        <v>121000</v>
      </c>
      <c r="K23" s="40"/>
      <c r="L23" s="42"/>
    </row>
    <row r="24" spans="1:12" ht="24.95" customHeight="1">
      <c r="A24" s="8">
        <v>15</v>
      </c>
      <c r="B24" s="8" t="s">
        <v>36</v>
      </c>
      <c r="C24" s="21"/>
      <c r="D24" s="21">
        <v>1737754</v>
      </c>
      <c r="E24" s="21">
        <v>14750000</v>
      </c>
      <c r="F24" s="21"/>
      <c r="G24" s="21"/>
      <c r="H24" s="21">
        <f t="shared" si="0"/>
        <v>16487754</v>
      </c>
      <c r="I24" s="38">
        <f>1533168+J24</f>
        <v>1828168</v>
      </c>
      <c r="J24" s="41">
        <f>E24*2/100</f>
        <v>295000</v>
      </c>
      <c r="K24" s="40"/>
      <c r="L24" s="42"/>
    </row>
    <row r="25" spans="1:12" ht="24.95" customHeight="1">
      <c r="A25" s="8">
        <v>16</v>
      </c>
      <c r="B25" s="8" t="s">
        <v>26</v>
      </c>
      <c r="C25" s="21"/>
      <c r="D25" s="21">
        <v>170201</v>
      </c>
      <c r="E25" s="21">
        <v>18000000</v>
      </c>
      <c r="F25" s="21"/>
      <c r="G25" s="21"/>
      <c r="H25" s="21">
        <f t="shared" si="0"/>
        <v>18170201</v>
      </c>
      <c r="I25" s="38">
        <f>3229872+J25</f>
        <v>3589872</v>
      </c>
      <c r="J25" s="41">
        <f>E25*2/100</f>
        <v>360000</v>
      </c>
      <c r="K25" s="40"/>
      <c r="L25" s="42"/>
    </row>
    <row r="26" spans="1:12" ht="24.95" customHeight="1">
      <c r="A26" s="8">
        <v>17</v>
      </c>
      <c r="B26" s="8" t="s">
        <v>28</v>
      </c>
      <c r="C26" s="21"/>
      <c r="D26" s="21">
        <v>14806025</v>
      </c>
      <c r="E26" s="21"/>
      <c r="F26" s="21"/>
      <c r="G26" s="21"/>
      <c r="H26" s="21">
        <f t="shared" si="0"/>
        <v>14806025</v>
      </c>
      <c r="I26" s="38">
        <v>0</v>
      </c>
      <c r="J26" s="40"/>
      <c r="K26" s="40"/>
      <c r="L26" s="42"/>
    </row>
    <row r="27" spans="1:12" ht="24.95" customHeight="1">
      <c r="A27" s="8">
        <v>18</v>
      </c>
      <c r="B27" s="8" t="s">
        <v>27</v>
      </c>
      <c r="C27" s="21"/>
      <c r="D27" s="21">
        <v>59300000</v>
      </c>
      <c r="E27" s="21"/>
      <c r="F27" s="21"/>
      <c r="G27" s="21"/>
      <c r="H27" s="21">
        <f t="shared" si="0"/>
        <v>59300000</v>
      </c>
      <c r="I27" s="38">
        <v>0</v>
      </c>
      <c r="J27" s="40"/>
      <c r="K27" s="40"/>
      <c r="L27" s="42"/>
    </row>
    <row r="28" spans="1:12" ht="24.95" customHeight="1">
      <c r="A28" s="8">
        <v>19</v>
      </c>
      <c r="B28" s="8" t="s">
        <v>42</v>
      </c>
      <c r="C28" s="21"/>
      <c r="D28" s="21">
        <v>1596769</v>
      </c>
      <c r="E28" s="21">
        <v>126800000</v>
      </c>
      <c r="F28" s="21">
        <v>35723200</v>
      </c>
      <c r="G28" s="21"/>
      <c r="H28" s="21">
        <f t="shared" si="0"/>
        <v>92673569</v>
      </c>
      <c r="I28" s="38">
        <f>48000+J28</f>
        <v>2584000</v>
      </c>
      <c r="J28" s="41">
        <f>E28*2/100</f>
        <v>2536000</v>
      </c>
      <c r="K28" s="40"/>
      <c r="L28" s="42"/>
    </row>
    <row r="29" spans="1:12" ht="24.95" customHeight="1">
      <c r="A29" s="8">
        <v>20</v>
      </c>
      <c r="B29" s="8" t="s">
        <v>43</v>
      </c>
      <c r="C29" s="21"/>
      <c r="D29" s="21">
        <f>73744576+5770000</f>
        <v>79514576</v>
      </c>
      <c r="E29" s="21"/>
      <c r="F29" s="21">
        <v>9030000</v>
      </c>
      <c r="G29" s="21"/>
      <c r="H29" s="21">
        <f t="shared" si="0"/>
        <v>70484576</v>
      </c>
      <c r="I29" s="39" t="s">
        <v>83</v>
      </c>
      <c r="J29" s="40"/>
      <c r="K29" s="40"/>
      <c r="L29" s="42"/>
    </row>
    <row r="30" spans="1:12" ht="24.95" customHeight="1">
      <c r="A30" s="8">
        <v>21</v>
      </c>
      <c r="B30" s="8" t="s">
        <v>15</v>
      </c>
      <c r="C30" s="21"/>
      <c r="D30" s="21">
        <v>82454106</v>
      </c>
      <c r="E30" s="21">
        <v>5370000</v>
      </c>
      <c r="F30" s="21"/>
      <c r="G30" s="21"/>
      <c r="H30" s="21">
        <f t="shared" si="0"/>
        <v>87824106</v>
      </c>
      <c r="I30" s="12"/>
      <c r="J30" s="40"/>
      <c r="K30" s="40"/>
      <c r="L30" s="42"/>
    </row>
    <row r="31" spans="1:12" ht="24.95" customHeight="1">
      <c r="A31" s="8">
        <v>22</v>
      </c>
      <c r="B31" s="8" t="s">
        <v>16</v>
      </c>
      <c r="C31" s="21"/>
      <c r="D31" s="21">
        <v>175905816</v>
      </c>
      <c r="E31" s="13">
        <v>5800000</v>
      </c>
      <c r="F31" s="21">
        <v>19884000</v>
      </c>
      <c r="G31" s="21"/>
      <c r="H31" s="21">
        <f t="shared" si="0"/>
        <v>161821816</v>
      </c>
      <c r="I31" s="39" t="s">
        <v>80</v>
      </c>
      <c r="J31" s="40"/>
      <c r="K31" s="40"/>
      <c r="L31" s="42"/>
    </row>
    <row r="32" spans="1:12" ht="24.95" customHeight="1">
      <c r="A32" s="8">
        <v>23</v>
      </c>
      <c r="B32" s="8" t="s">
        <v>37</v>
      </c>
      <c r="C32" s="21"/>
      <c r="D32" s="21">
        <v>4990000</v>
      </c>
      <c r="E32" s="21">
        <v>143000000</v>
      </c>
      <c r="F32" s="21"/>
      <c r="G32" s="21"/>
      <c r="H32" s="21">
        <f t="shared" si="0"/>
        <v>147990000</v>
      </c>
      <c r="I32" s="38"/>
      <c r="J32" s="40"/>
      <c r="K32" s="40"/>
      <c r="L32" s="42"/>
    </row>
    <row r="33" spans="1:12" ht="24.95" customHeight="1">
      <c r="A33" s="8">
        <v>24</v>
      </c>
      <c r="B33" s="8" t="s">
        <v>45</v>
      </c>
      <c r="C33" s="21"/>
      <c r="D33" s="21">
        <v>11622137</v>
      </c>
      <c r="E33" s="21">
        <v>4168000</v>
      </c>
      <c r="F33" s="21"/>
      <c r="G33" s="21"/>
      <c r="H33" s="21">
        <f t="shared" si="0"/>
        <v>15790137</v>
      </c>
      <c r="I33" s="38"/>
      <c r="J33" s="40"/>
      <c r="K33" s="40"/>
      <c r="L33" s="42"/>
    </row>
    <row r="34" spans="1:12" ht="24.95" customHeight="1">
      <c r="A34" s="8">
        <v>25</v>
      </c>
      <c r="B34" s="8" t="s">
        <v>46</v>
      </c>
      <c r="C34" s="21"/>
      <c r="D34" s="21">
        <v>0</v>
      </c>
      <c r="E34" s="21"/>
      <c r="F34" s="21"/>
      <c r="G34" s="21"/>
      <c r="H34" s="21">
        <f t="shared" si="0"/>
        <v>0</v>
      </c>
      <c r="I34" s="38"/>
      <c r="J34" s="40"/>
      <c r="K34" s="40"/>
      <c r="L34" s="42"/>
    </row>
    <row r="35" spans="1:12" ht="24.95" customHeight="1">
      <c r="A35" s="8">
        <v>26</v>
      </c>
      <c r="B35" s="8" t="s">
        <v>50</v>
      </c>
      <c r="C35" s="21"/>
      <c r="D35" s="21">
        <v>450000</v>
      </c>
      <c r="E35" s="21"/>
      <c r="F35" s="21"/>
      <c r="G35" s="21"/>
      <c r="H35" s="21">
        <f t="shared" si="0"/>
        <v>450000</v>
      </c>
      <c r="I35" s="38"/>
      <c r="J35" s="40"/>
      <c r="K35" s="40"/>
      <c r="L35" s="42"/>
    </row>
    <row r="36" spans="1:12" ht="24.95" customHeight="1">
      <c r="A36" s="8">
        <v>27</v>
      </c>
      <c r="B36" s="8" t="s">
        <v>69</v>
      </c>
      <c r="C36" s="21"/>
      <c r="D36" s="21"/>
      <c r="E36" s="21"/>
      <c r="F36" s="21"/>
      <c r="G36" s="21"/>
      <c r="H36" s="21">
        <f>D36+E36-F36</f>
        <v>0</v>
      </c>
      <c r="I36" s="38"/>
      <c r="J36" s="40"/>
      <c r="K36" s="40"/>
      <c r="L36" s="42"/>
    </row>
    <row r="37" spans="1:12" ht="24.95" customHeight="1">
      <c r="A37" s="34"/>
      <c r="B37" s="11" t="s">
        <v>17</v>
      </c>
      <c r="C37" s="24"/>
      <c r="D37" s="13">
        <f>SUM(D10:D36)</f>
        <v>865116157</v>
      </c>
      <c r="E37" s="13">
        <f>SUM(E10:E36)</f>
        <v>1464908000</v>
      </c>
      <c r="F37" s="13">
        <f>SUM(F10:F35)</f>
        <v>783784451</v>
      </c>
      <c r="G37" s="13">
        <f>SUM(G10:G32)</f>
        <v>0</v>
      </c>
      <c r="H37" s="13">
        <f>SUM(H10:H36)</f>
        <v>1546239706</v>
      </c>
      <c r="I37" s="13">
        <f>SUM(I12:I36)</f>
        <v>48023480</v>
      </c>
      <c r="J37" s="42">
        <f>SUM(J13:J36)</f>
        <v>15083400</v>
      </c>
      <c r="K37" s="40"/>
      <c r="L37" s="42">
        <f>J37+'THU CHI (9)'!I35</f>
        <v>48023480</v>
      </c>
    </row>
    <row r="38" spans="1:12" ht="15.75">
      <c r="B38" s="6"/>
      <c r="C38" s="14"/>
      <c r="D38" s="14"/>
      <c r="E38" s="26"/>
      <c r="G38" s="52" t="s">
        <v>82</v>
      </c>
      <c r="H38" s="52"/>
      <c r="I38" s="52"/>
    </row>
    <row r="39" spans="1:12" ht="15.75">
      <c r="B39" s="15" t="s">
        <v>18</v>
      </c>
      <c r="C39" s="14"/>
      <c r="D39" s="14"/>
      <c r="E39" s="14"/>
      <c r="G39" s="53" t="s">
        <v>19</v>
      </c>
      <c r="H39" s="53"/>
      <c r="I39" s="53"/>
    </row>
    <row r="40" spans="1:12" ht="15">
      <c r="B40" s="1"/>
      <c r="C40" s="5"/>
      <c r="D40" s="5"/>
      <c r="E40" s="5"/>
      <c r="F40" s="5"/>
      <c r="G40" s="5"/>
      <c r="H40" s="5"/>
    </row>
    <row r="41" spans="1:12" ht="15">
      <c r="B41" s="1"/>
      <c r="C41" s="5"/>
      <c r="D41" s="5"/>
      <c r="E41" s="5"/>
      <c r="F41" s="5"/>
      <c r="G41" s="5"/>
      <c r="H41" s="5"/>
    </row>
    <row r="42" spans="1:12" ht="15">
      <c r="B42" s="1"/>
      <c r="C42" s="5"/>
      <c r="D42" s="5"/>
      <c r="E42" s="5"/>
      <c r="F42" s="5"/>
      <c r="G42" s="5"/>
      <c r="H42" s="5"/>
    </row>
    <row r="43" spans="1:12">
      <c r="B43" s="16" t="s">
        <v>20</v>
      </c>
      <c r="C43" s="7"/>
      <c r="D43" s="7"/>
      <c r="G43" s="54" t="s">
        <v>71</v>
      </c>
      <c r="H43" s="54"/>
      <c r="I43" s="54"/>
    </row>
  </sheetData>
  <mergeCells count="12">
    <mergeCell ref="G43:I43"/>
    <mergeCell ref="A8:A9"/>
    <mergeCell ref="B8:B9"/>
    <mergeCell ref="C8:D8"/>
    <mergeCell ref="E8:F8"/>
    <mergeCell ref="G8:H8"/>
    <mergeCell ref="I8:I9"/>
    <mergeCell ref="A4:I4"/>
    <mergeCell ref="A5:I5"/>
    <mergeCell ref="D6:G6"/>
    <mergeCell ref="G38:I38"/>
    <mergeCell ref="G39:I39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6.625" customWidth="1"/>
    <col min="2" max="2" width="10.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4"/>
  <sheetViews>
    <sheetView topLeftCell="A18" workbookViewId="0">
      <selection activeCell="I6" sqref="I6:I7"/>
    </sheetView>
  </sheetViews>
  <sheetFormatPr defaultRowHeight="14.25"/>
  <cols>
    <col min="1" max="1" width="3.5" customWidth="1"/>
    <col min="2" max="2" width="21.37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7.375" customWidth="1"/>
    <col min="10" max="10" width="12.125" customWidth="1"/>
    <col min="11" max="11" width="9" hidden="1" customWidth="1"/>
    <col min="12" max="12" width="11.75" customWidth="1"/>
    <col min="13" max="13" width="11.125" customWidth="1"/>
  </cols>
  <sheetData>
    <row r="1" spans="1:11" ht="20.100000000000001" customHeight="1">
      <c r="A1" s="20" t="s">
        <v>0</v>
      </c>
      <c r="I1" s="1"/>
      <c r="J1" s="1"/>
      <c r="K1" s="1"/>
    </row>
    <row r="2" spans="1:11" ht="20.100000000000001" customHeight="1">
      <c r="A2" s="1"/>
      <c r="B2" s="1"/>
      <c r="C2" s="58" t="s">
        <v>1</v>
      </c>
      <c r="D2" s="58"/>
      <c r="E2" s="58"/>
      <c r="F2" s="58"/>
      <c r="G2" s="1"/>
      <c r="H2" s="1"/>
      <c r="I2" s="1"/>
      <c r="J2" s="1"/>
      <c r="K2" s="1"/>
    </row>
    <row r="3" spans="1:11" ht="20.100000000000001" customHeight="1">
      <c r="A3" s="1"/>
      <c r="B3" s="3"/>
      <c r="C3" s="4" t="s">
        <v>2</v>
      </c>
      <c r="D3" s="4"/>
      <c r="E3" s="4"/>
      <c r="F3" s="4"/>
      <c r="G3" s="3"/>
      <c r="H3" s="3"/>
      <c r="I3" s="1"/>
      <c r="J3" s="1"/>
      <c r="K3" s="1"/>
    </row>
    <row r="4" spans="1:11" ht="17.25" customHeight="1">
      <c r="A4" s="1"/>
      <c r="B4" s="1"/>
      <c r="C4" s="2"/>
      <c r="D4" s="59" t="s">
        <v>48</v>
      </c>
      <c r="E4" s="59"/>
      <c r="F4" s="2"/>
      <c r="G4" s="1"/>
      <c r="H4" s="1"/>
      <c r="I4" s="1"/>
      <c r="J4" s="48"/>
      <c r="K4" s="1"/>
    </row>
    <row r="5" spans="1:11" ht="15" customHeight="1">
      <c r="A5" s="1"/>
      <c r="B5" s="1"/>
      <c r="C5" s="1"/>
      <c r="D5" s="1"/>
      <c r="E5" s="1"/>
      <c r="F5" s="1"/>
      <c r="G5" s="57" t="s">
        <v>24</v>
      </c>
      <c r="H5" s="57"/>
      <c r="I5" s="1"/>
      <c r="J5" s="1"/>
      <c r="K5" s="1"/>
    </row>
    <row r="6" spans="1:11" ht="20.100000000000001" customHeight="1">
      <c r="A6" s="51" t="s">
        <v>3</v>
      </c>
      <c r="B6" s="51" t="s">
        <v>4</v>
      </c>
      <c r="C6" s="51" t="s">
        <v>5</v>
      </c>
      <c r="D6" s="51"/>
      <c r="E6" s="60" t="s">
        <v>8</v>
      </c>
      <c r="F6" s="60"/>
      <c r="G6" s="51" t="s">
        <v>6</v>
      </c>
      <c r="H6" s="51"/>
      <c r="I6" s="64" t="s">
        <v>86</v>
      </c>
      <c r="J6" s="5"/>
      <c r="K6" s="1"/>
    </row>
    <row r="7" spans="1:11" ht="42.75" customHeight="1">
      <c r="A7" s="51"/>
      <c r="B7" s="51"/>
      <c r="C7" s="17" t="s">
        <v>23</v>
      </c>
      <c r="D7" s="47" t="s">
        <v>7</v>
      </c>
      <c r="E7" s="47" t="s">
        <v>9</v>
      </c>
      <c r="F7" s="47" t="s">
        <v>10</v>
      </c>
      <c r="G7" s="46" t="s">
        <v>22</v>
      </c>
      <c r="H7" s="47" t="s">
        <v>7</v>
      </c>
      <c r="I7" s="65"/>
      <c r="J7" s="1"/>
      <c r="K7" s="1"/>
    </row>
    <row r="8" spans="1:11" ht="20.100000000000001" customHeight="1">
      <c r="A8" s="8">
        <v>1</v>
      </c>
      <c r="B8" s="22" t="s">
        <v>39</v>
      </c>
      <c r="C8" s="10"/>
      <c r="D8" s="10">
        <v>218380</v>
      </c>
      <c r="E8" s="10"/>
      <c r="F8" s="10"/>
      <c r="G8" s="10"/>
      <c r="H8" s="10">
        <f t="shared" ref="H8:H34" si="0">D8+E8-F8</f>
        <v>218380</v>
      </c>
      <c r="I8" s="8"/>
      <c r="J8" s="1"/>
      <c r="K8" s="1"/>
    </row>
    <row r="9" spans="1:11" ht="28.5" customHeight="1">
      <c r="A9" s="8">
        <v>2</v>
      </c>
      <c r="B9" s="9" t="s">
        <v>11</v>
      </c>
      <c r="C9" s="10"/>
      <c r="D9" s="10">
        <v>162233813</v>
      </c>
      <c r="E9" s="10">
        <v>97800000</v>
      </c>
      <c r="F9" s="10">
        <v>79894083</v>
      </c>
      <c r="G9" s="10"/>
      <c r="H9" s="10">
        <f t="shared" si="0"/>
        <v>180139730</v>
      </c>
      <c r="I9" s="17" t="s">
        <v>87</v>
      </c>
      <c r="J9" s="25"/>
      <c r="K9" s="1"/>
    </row>
    <row r="10" spans="1:11" ht="20.100000000000001" customHeight="1">
      <c r="A10" s="8">
        <v>3</v>
      </c>
      <c r="B10" s="9" t="s">
        <v>40</v>
      </c>
      <c r="C10" s="10"/>
      <c r="D10" s="10">
        <v>0</v>
      </c>
      <c r="E10" s="10"/>
      <c r="F10" s="10"/>
      <c r="G10" s="10"/>
      <c r="H10" s="10">
        <f t="shared" si="0"/>
        <v>0</v>
      </c>
      <c r="I10" s="49"/>
      <c r="J10" s="25"/>
      <c r="K10" s="1"/>
    </row>
    <row r="11" spans="1:11" ht="20.100000000000001" customHeight="1">
      <c r="A11" s="8">
        <v>4</v>
      </c>
      <c r="B11" s="9" t="s">
        <v>12</v>
      </c>
      <c r="C11" s="10"/>
      <c r="D11" s="10">
        <v>21761100</v>
      </c>
      <c r="E11" s="10"/>
      <c r="F11" s="10"/>
      <c r="G11" s="10"/>
      <c r="H11" s="10">
        <f t="shared" si="0"/>
        <v>21761100</v>
      </c>
      <c r="I11" s="8"/>
      <c r="J11" s="1"/>
      <c r="K11" s="1"/>
    </row>
    <row r="12" spans="1:11" ht="20.100000000000001" customHeight="1">
      <c r="A12" s="8">
        <v>5</v>
      </c>
      <c r="B12" s="9" t="s">
        <v>31</v>
      </c>
      <c r="C12" s="10"/>
      <c r="D12" s="10">
        <v>548900</v>
      </c>
      <c r="E12" s="10"/>
      <c r="F12" s="10"/>
      <c r="G12" s="10"/>
      <c r="H12" s="10">
        <f t="shared" si="0"/>
        <v>548900</v>
      </c>
      <c r="I12" s="8"/>
      <c r="J12" s="1"/>
      <c r="K12" s="1"/>
    </row>
    <row r="13" spans="1:11" ht="20.100000000000001" customHeight="1">
      <c r="A13" s="8">
        <v>6</v>
      </c>
      <c r="B13" s="9" t="s">
        <v>32</v>
      </c>
      <c r="C13" s="10"/>
      <c r="D13" s="10">
        <v>93725722</v>
      </c>
      <c r="E13" s="10">
        <v>208940000</v>
      </c>
      <c r="F13" s="10">
        <v>95094002</v>
      </c>
      <c r="G13" s="10"/>
      <c r="H13" s="10">
        <f t="shared" si="0"/>
        <v>207571720</v>
      </c>
      <c r="I13" s="8"/>
      <c r="J13" s="1"/>
      <c r="K13" s="1"/>
    </row>
    <row r="14" spans="1:11" ht="20.100000000000001" customHeight="1">
      <c r="A14" s="8">
        <v>7</v>
      </c>
      <c r="B14" s="9" t="s">
        <v>29</v>
      </c>
      <c r="C14" s="10"/>
      <c r="D14" s="10">
        <v>7716650</v>
      </c>
      <c r="E14" s="10">
        <v>11980000</v>
      </c>
      <c r="F14" s="10">
        <v>1000000</v>
      </c>
      <c r="G14" s="10"/>
      <c r="H14" s="10">
        <f t="shared" si="0"/>
        <v>18696650</v>
      </c>
      <c r="I14" s="49">
        <f>J14+'THU-CHI 1'!I14</f>
        <v>480800</v>
      </c>
      <c r="J14" s="25">
        <f>E14*2/100</f>
        <v>239600</v>
      </c>
      <c r="K14" s="1"/>
    </row>
    <row r="15" spans="1:11" ht="20.100000000000001" customHeight="1">
      <c r="A15" s="8">
        <v>8</v>
      </c>
      <c r="B15" s="9" t="s">
        <v>13</v>
      </c>
      <c r="C15" s="10"/>
      <c r="D15" s="10">
        <v>60516689</v>
      </c>
      <c r="E15" s="10">
        <v>70180000</v>
      </c>
      <c r="F15" s="10">
        <v>40734002</v>
      </c>
      <c r="G15" s="10"/>
      <c r="H15" s="10">
        <f t="shared" si="0"/>
        <v>89962687</v>
      </c>
      <c r="I15" s="8"/>
      <c r="J15" s="25"/>
      <c r="K15" s="1"/>
    </row>
    <row r="16" spans="1:11" ht="20.100000000000001" customHeight="1">
      <c r="A16" s="8">
        <v>9</v>
      </c>
      <c r="B16" s="9" t="s">
        <v>14</v>
      </c>
      <c r="C16" s="10"/>
      <c r="D16" s="10">
        <v>64933393</v>
      </c>
      <c r="E16" s="10">
        <v>89110000</v>
      </c>
      <c r="F16" s="10">
        <v>59718865</v>
      </c>
      <c r="G16" s="10"/>
      <c r="H16" s="10">
        <f t="shared" si="0"/>
        <v>94324528</v>
      </c>
      <c r="I16" s="49">
        <f>J16+'THU-CHI 1'!I16</f>
        <v>3552200</v>
      </c>
      <c r="J16" s="25">
        <f t="shared" ref="J16:J27" si="1">E16*2/100</f>
        <v>1782200</v>
      </c>
      <c r="K16" s="1"/>
    </row>
    <row r="17" spans="1:11" ht="20.100000000000001" customHeight="1">
      <c r="A17" s="8">
        <v>10</v>
      </c>
      <c r="B17" s="9" t="s">
        <v>33</v>
      </c>
      <c r="C17" s="10"/>
      <c r="D17" s="10">
        <v>68418963</v>
      </c>
      <c r="E17" s="10">
        <v>880000</v>
      </c>
      <c r="F17" s="10"/>
      <c r="G17" s="10"/>
      <c r="H17" s="10">
        <f t="shared" si="0"/>
        <v>69298963</v>
      </c>
      <c r="I17" s="8"/>
      <c r="J17" s="25"/>
      <c r="K17" s="1"/>
    </row>
    <row r="18" spans="1:11" ht="20.100000000000001" customHeight="1">
      <c r="A18" s="8">
        <v>11</v>
      </c>
      <c r="B18" s="9" t="s">
        <v>34</v>
      </c>
      <c r="C18" s="10"/>
      <c r="D18" s="10">
        <v>38152500</v>
      </c>
      <c r="E18" s="10">
        <v>105480000</v>
      </c>
      <c r="F18" s="10">
        <v>95973500</v>
      </c>
      <c r="G18" s="10"/>
      <c r="H18" s="10">
        <f t="shared" si="0"/>
        <v>47659000</v>
      </c>
      <c r="I18" s="49">
        <f>J18+'THU-CHI 1'!I18</f>
        <v>4233600</v>
      </c>
      <c r="J18" s="25">
        <f t="shared" si="1"/>
        <v>2109600</v>
      </c>
      <c r="K18" s="1"/>
    </row>
    <row r="19" spans="1:11" ht="20.100000000000001" customHeight="1">
      <c r="A19" s="8">
        <v>12</v>
      </c>
      <c r="B19" s="9" t="s">
        <v>30</v>
      </c>
      <c r="C19" s="10"/>
      <c r="D19" s="10">
        <v>99280000</v>
      </c>
      <c r="E19" s="10"/>
      <c r="F19" s="10">
        <v>9000000</v>
      </c>
      <c r="G19" s="10"/>
      <c r="H19" s="10">
        <f t="shared" si="0"/>
        <v>90280000</v>
      </c>
      <c r="I19" s="49"/>
      <c r="J19" s="25">
        <f t="shared" si="1"/>
        <v>0</v>
      </c>
      <c r="K19" s="1"/>
    </row>
    <row r="20" spans="1:11" ht="20.100000000000001" customHeight="1">
      <c r="A20" s="8">
        <v>13</v>
      </c>
      <c r="B20" s="9" t="s">
        <v>35</v>
      </c>
      <c r="C20" s="10"/>
      <c r="D20" s="10">
        <v>748695</v>
      </c>
      <c r="E20" s="10">
        <v>15750000</v>
      </c>
      <c r="F20" s="10">
        <v>16071185</v>
      </c>
      <c r="G20" s="10"/>
      <c r="H20" s="10">
        <f t="shared" si="0"/>
        <v>427510</v>
      </c>
      <c r="I20" s="49">
        <f>J20+'THU-CHI 1'!I20</f>
        <v>630000</v>
      </c>
      <c r="J20" s="25">
        <f t="shared" si="1"/>
        <v>315000</v>
      </c>
      <c r="K20" s="1"/>
    </row>
    <row r="21" spans="1:11" ht="20.100000000000001" customHeight="1">
      <c r="A21" s="8">
        <v>14</v>
      </c>
      <c r="B21" s="9" t="s">
        <v>25</v>
      </c>
      <c r="C21" s="10"/>
      <c r="D21" s="10">
        <v>3328400</v>
      </c>
      <c r="E21" s="10">
        <v>10400000</v>
      </c>
      <c r="F21" s="10">
        <v>1996800</v>
      </c>
      <c r="G21" s="10"/>
      <c r="H21" s="10">
        <f t="shared" si="0"/>
        <v>11731600</v>
      </c>
      <c r="I21" s="49">
        <f>J21+'THU-CHI 1'!I21</f>
        <v>420000</v>
      </c>
      <c r="J21" s="25">
        <f t="shared" si="1"/>
        <v>208000</v>
      </c>
      <c r="K21" s="1"/>
    </row>
    <row r="22" spans="1:11" ht="20.100000000000001" customHeight="1">
      <c r="A22" s="8">
        <v>15</v>
      </c>
      <c r="B22" s="9" t="s">
        <v>36</v>
      </c>
      <c r="C22" s="10"/>
      <c r="D22" s="10">
        <v>5846680</v>
      </c>
      <c r="E22" s="10">
        <v>18760000</v>
      </c>
      <c r="F22" s="10">
        <v>4360200</v>
      </c>
      <c r="G22" s="10"/>
      <c r="H22" s="10">
        <f t="shared" si="0"/>
        <v>20246480</v>
      </c>
      <c r="I22" s="49">
        <f>J22+'THU-CHI 1'!I22</f>
        <v>747600</v>
      </c>
      <c r="J22" s="25">
        <f t="shared" si="1"/>
        <v>375200</v>
      </c>
      <c r="K22" s="1"/>
    </row>
    <row r="23" spans="1:11" ht="20.100000000000001" customHeight="1">
      <c r="A23" s="8">
        <v>16</v>
      </c>
      <c r="B23" s="8" t="s">
        <v>26</v>
      </c>
      <c r="C23" s="10"/>
      <c r="D23" s="10">
        <v>10661040</v>
      </c>
      <c r="E23" s="10">
        <v>39240000</v>
      </c>
      <c r="F23" s="10">
        <v>9495600</v>
      </c>
      <c r="G23" s="10"/>
      <c r="H23" s="10">
        <f t="shared" si="0"/>
        <v>40405440</v>
      </c>
      <c r="I23" s="49">
        <f>J23+'THU-CHI 1'!I23</f>
        <v>1579200</v>
      </c>
      <c r="J23" s="25">
        <f t="shared" si="1"/>
        <v>784800</v>
      </c>
      <c r="K23" s="1"/>
    </row>
    <row r="24" spans="1:11" ht="20.100000000000001" customHeight="1">
      <c r="A24" s="8">
        <v>17</v>
      </c>
      <c r="B24" s="8" t="s">
        <v>28</v>
      </c>
      <c r="C24" s="10"/>
      <c r="D24" s="10">
        <v>14806025</v>
      </c>
      <c r="E24" s="10"/>
      <c r="F24" s="10"/>
      <c r="G24" s="10"/>
      <c r="H24" s="10">
        <f t="shared" si="0"/>
        <v>14806025</v>
      </c>
      <c r="I24" s="8"/>
      <c r="J24" s="25">
        <f t="shared" si="1"/>
        <v>0</v>
      </c>
      <c r="K24" s="1"/>
    </row>
    <row r="25" spans="1:11" ht="20.100000000000001" customHeight="1">
      <c r="A25" s="8">
        <v>18</v>
      </c>
      <c r="B25" s="8" t="s">
        <v>41</v>
      </c>
      <c r="C25" s="10"/>
      <c r="D25" s="10">
        <v>0</v>
      </c>
      <c r="E25" s="10"/>
      <c r="F25" s="10"/>
      <c r="G25" s="10"/>
      <c r="H25" s="10">
        <f t="shared" si="0"/>
        <v>0</v>
      </c>
      <c r="I25" s="8"/>
      <c r="J25" s="25">
        <f t="shared" si="1"/>
        <v>0</v>
      </c>
      <c r="K25" s="1"/>
    </row>
    <row r="26" spans="1:11" ht="20.100000000000001" customHeight="1">
      <c r="A26" s="8">
        <v>19</v>
      </c>
      <c r="B26" s="8" t="s">
        <v>27</v>
      </c>
      <c r="C26" s="10"/>
      <c r="D26" s="10">
        <v>0</v>
      </c>
      <c r="E26" s="10"/>
      <c r="F26" s="10"/>
      <c r="G26" s="10"/>
      <c r="H26" s="10">
        <f t="shared" si="0"/>
        <v>0</v>
      </c>
      <c r="I26" s="8"/>
      <c r="J26" s="25">
        <f t="shared" si="1"/>
        <v>0</v>
      </c>
      <c r="K26" s="1"/>
    </row>
    <row r="27" spans="1:11" ht="20.100000000000001" customHeight="1">
      <c r="A27" s="8">
        <v>20</v>
      </c>
      <c r="B27" s="8" t="s">
        <v>42</v>
      </c>
      <c r="C27" s="10"/>
      <c r="D27" s="10">
        <v>35458769</v>
      </c>
      <c r="E27" s="10">
        <v>800000</v>
      </c>
      <c r="F27" s="10">
        <v>5037000</v>
      </c>
      <c r="G27" s="10"/>
      <c r="H27" s="10">
        <f t="shared" si="0"/>
        <v>31221769</v>
      </c>
      <c r="I27" s="10">
        <f>J27</f>
        <v>16000</v>
      </c>
      <c r="J27" s="25">
        <f t="shared" si="1"/>
        <v>16000</v>
      </c>
      <c r="K27" s="1"/>
    </row>
    <row r="28" spans="1:11" ht="20.100000000000001" customHeight="1">
      <c r="A28" s="8">
        <v>21</v>
      </c>
      <c r="B28" s="8" t="s">
        <v>43</v>
      </c>
      <c r="C28" s="10"/>
      <c r="D28" s="10">
        <v>121800576</v>
      </c>
      <c r="E28" s="10"/>
      <c r="F28" s="10"/>
      <c r="G28" s="10"/>
      <c r="H28" s="10">
        <f t="shared" si="0"/>
        <v>121800576</v>
      </c>
      <c r="I28" s="8"/>
      <c r="J28" s="1"/>
      <c r="K28" s="1"/>
    </row>
    <row r="29" spans="1:11" ht="20.100000000000001" customHeight="1">
      <c r="A29" s="8">
        <v>22</v>
      </c>
      <c r="B29" s="8" t="s">
        <v>15</v>
      </c>
      <c r="C29" s="10"/>
      <c r="D29" s="10">
        <v>121254106</v>
      </c>
      <c r="E29" s="10"/>
      <c r="F29" s="10"/>
      <c r="G29" s="10"/>
      <c r="H29" s="10">
        <f t="shared" si="0"/>
        <v>121254106</v>
      </c>
      <c r="I29" s="8"/>
      <c r="J29" s="1"/>
      <c r="K29" s="1"/>
    </row>
    <row r="30" spans="1:11" ht="20.100000000000001" customHeight="1">
      <c r="A30" s="8">
        <v>23</v>
      </c>
      <c r="B30" s="8" t="s">
        <v>44</v>
      </c>
      <c r="C30" s="10"/>
      <c r="D30" s="10">
        <v>427749316</v>
      </c>
      <c r="E30" s="10"/>
      <c r="F30" s="10"/>
      <c r="G30" s="10"/>
      <c r="H30" s="10">
        <f t="shared" si="0"/>
        <v>427749316</v>
      </c>
      <c r="I30" s="8"/>
      <c r="J30" s="1"/>
      <c r="K30" s="1"/>
    </row>
    <row r="31" spans="1:11" ht="20.100000000000001" customHeight="1">
      <c r="A31" s="8">
        <v>24</v>
      </c>
      <c r="B31" s="8" t="s">
        <v>37</v>
      </c>
      <c r="C31" s="10"/>
      <c r="D31" s="10">
        <v>4990000</v>
      </c>
      <c r="E31" s="10"/>
      <c r="F31" s="10"/>
      <c r="G31" s="10"/>
      <c r="H31" s="10">
        <f t="shared" si="0"/>
        <v>4990000</v>
      </c>
      <c r="I31" s="8"/>
      <c r="J31" s="1"/>
      <c r="K31" s="1"/>
    </row>
    <row r="32" spans="1:11" ht="20.100000000000001" customHeight="1">
      <c r="A32" s="8">
        <v>25</v>
      </c>
      <c r="B32" s="8" t="s">
        <v>45</v>
      </c>
      <c r="C32" s="10"/>
      <c r="D32" s="10">
        <v>14724137</v>
      </c>
      <c r="E32" s="10"/>
      <c r="F32" s="10"/>
      <c r="G32" s="10"/>
      <c r="H32" s="10">
        <f t="shared" si="0"/>
        <v>14724137</v>
      </c>
      <c r="I32" s="8"/>
      <c r="J32" s="1"/>
      <c r="K32" s="1"/>
    </row>
    <row r="33" spans="1:13" ht="20.100000000000001" customHeight="1">
      <c r="A33" s="8">
        <v>26</v>
      </c>
      <c r="B33" s="8" t="s">
        <v>46</v>
      </c>
      <c r="C33" s="10"/>
      <c r="D33" s="10">
        <v>5004000</v>
      </c>
      <c r="E33" s="10"/>
      <c r="F33" s="10">
        <v>5004000</v>
      </c>
      <c r="G33" s="10"/>
      <c r="H33" s="10">
        <f t="shared" si="0"/>
        <v>0</v>
      </c>
      <c r="I33" s="8"/>
      <c r="J33" s="1"/>
      <c r="K33" s="1"/>
    </row>
    <row r="34" spans="1:13" ht="20.100000000000001" customHeight="1">
      <c r="A34" s="8">
        <v>27</v>
      </c>
      <c r="B34" s="8" t="s">
        <v>50</v>
      </c>
      <c r="C34" s="10"/>
      <c r="D34" s="10">
        <v>14532272</v>
      </c>
      <c r="E34" s="10"/>
      <c r="F34" s="10"/>
      <c r="G34" s="10"/>
      <c r="H34" s="10">
        <f t="shared" si="0"/>
        <v>14532272</v>
      </c>
      <c r="I34" s="8"/>
      <c r="J34" s="1"/>
      <c r="K34" s="1"/>
    </row>
    <row r="35" spans="1:13" ht="20.100000000000001" customHeight="1">
      <c r="A35" s="11"/>
      <c r="B35" s="11" t="s">
        <v>17</v>
      </c>
      <c r="C35" s="12"/>
      <c r="D35" s="13">
        <f>SUM(D8:D34)</f>
        <v>1398410126</v>
      </c>
      <c r="E35" s="13">
        <f>SUM(E8:E34)</f>
        <v>669320000</v>
      </c>
      <c r="F35" s="13">
        <f>SUM(F8:F34)</f>
        <v>423379237</v>
      </c>
      <c r="G35" s="13">
        <f>SUM(G8:G34)</f>
        <v>0</v>
      </c>
      <c r="H35" s="13">
        <f>SUM(H8:H34)</f>
        <v>1644350889</v>
      </c>
      <c r="I35" s="49">
        <f>SUM(I10:I34)</f>
        <v>11659400</v>
      </c>
      <c r="J35" s="25">
        <f>SUM(J14:J34)</f>
        <v>5830400</v>
      </c>
      <c r="K35" s="1"/>
      <c r="L35" s="26">
        <f>'THU-CHI 1'!I35+' THU CHI (2)'!J35</f>
        <v>11659400</v>
      </c>
      <c r="M35" s="26"/>
    </row>
    <row r="36" spans="1:13" ht="20.100000000000001" customHeight="1">
      <c r="A36" s="6"/>
      <c r="B36" s="6"/>
      <c r="C36" s="14"/>
      <c r="D36" s="14"/>
      <c r="E36" s="14"/>
      <c r="F36" s="52" t="s">
        <v>49</v>
      </c>
      <c r="G36" s="52"/>
      <c r="H36" s="52"/>
      <c r="I36" s="1"/>
      <c r="J36" s="1"/>
      <c r="K36" s="1"/>
    </row>
    <row r="37" spans="1:13" ht="20.100000000000001" customHeight="1">
      <c r="A37" s="6"/>
      <c r="B37" s="15" t="s">
        <v>18</v>
      </c>
      <c r="C37" s="14"/>
      <c r="D37" s="14"/>
      <c r="E37" s="14"/>
      <c r="F37" s="53" t="s">
        <v>19</v>
      </c>
      <c r="G37" s="53"/>
      <c r="H37" s="53"/>
      <c r="I37" s="1"/>
      <c r="J37" s="1"/>
      <c r="K37" s="1"/>
    </row>
    <row r="38" spans="1:13" ht="20.100000000000001" customHeight="1">
      <c r="A38" s="1"/>
      <c r="B38" s="1"/>
      <c r="C38" s="5"/>
      <c r="D38" s="5"/>
      <c r="E38" s="5"/>
      <c r="F38" s="5"/>
      <c r="G38" s="5"/>
      <c r="H38" s="5"/>
      <c r="I38" s="1"/>
      <c r="J38" s="1"/>
      <c r="K38" s="1"/>
    </row>
    <row r="39" spans="1:13" ht="20.100000000000001" customHeight="1">
      <c r="A39" s="1"/>
      <c r="B39" s="16" t="s">
        <v>20</v>
      </c>
      <c r="C39" s="7"/>
      <c r="D39" s="7"/>
      <c r="E39" s="7"/>
      <c r="F39" s="54" t="s">
        <v>21</v>
      </c>
      <c r="G39" s="54"/>
      <c r="H39" s="54"/>
      <c r="I39" s="1"/>
      <c r="J39" s="1"/>
      <c r="K39" s="1"/>
    </row>
    <row r="40" spans="1:13" ht="20.100000000000001" customHeight="1">
      <c r="A40" s="1"/>
      <c r="B40" s="16"/>
      <c r="C40" s="7"/>
      <c r="D40" s="7"/>
      <c r="E40" s="7"/>
      <c r="F40" s="43"/>
      <c r="G40" s="43"/>
      <c r="H40" s="43"/>
      <c r="I40" s="1"/>
      <c r="J40" s="1"/>
      <c r="K40" s="1"/>
    </row>
    <row r="41" spans="1:13" ht="20.100000000000001" customHeight="1">
      <c r="A41" s="1"/>
      <c r="B41" s="16"/>
      <c r="C41" s="7"/>
      <c r="D41" s="7"/>
      <c r="E41" s="7"/>
      <c r="F41" s="43"/>
      <c r="G41" s="43"/>
      <c r="H41" s="43"/>
      <c r="I41" s="1"/>
      <c r="J41" s="1"/>
      <c r="K41" s="1"/>
    </row>
    <row r="42" spans="1:13" ht="20.100000000000001" customHeight="1">
      <c r="A42" s="1"/>
      <c r="B42" s="16"/>
      <c r="C42" s="7"/>
      <c r="D42" s="7"/>
      <c r="E42" s="7"/>
      <c r="F42" s="43"/>
      <c r="G42" s="43"/>
      <c r="H42" s="43"/>
      <c r="I42" s="1"/>
      <c r="J42" s="1"/>
      <c r="K42" s="1"/>
    </row>
    <row r="43" spans="1:13" ht="20.100000000000001" customHeight="1">
      <c r="A43" s="1"/>
      <c r="B43" s="16"/>
      <c r="C43" s="7"/>
      <c r="D43" s="7"/>
      <c r="E43" s="7"/>
      <c r="F43" s="43"/>
      <c r="G43" s="43"/>
      <c r="H43" s="43"/>
      <c r="I43" s="1"/>
      <c r="J43" s="1"/>
      <c r="K43" s="1"/>
    </row>
    <row r="44" spans="1:13" ht="20.100000000000001" customHeight="1">
      <c r="A44" s="1"/>
      <c r="B44" s="16"/>
      <c r="C44" s="7"/>
      <c r="D44" s="7"/>
      <c r="E44" s="7"/>
      <c r="F44" s="43"/>
      <c r="G44" s="43"/>
      <c r="H44" s="43"/>
      <c r="I44" s="1"/>
      <c r="J44" s="1"/>
      <c r="K44" s="1"/>
    </row>
    <row r="45" spans="1:13" ht="20.100000000000001" customHeight="1">
      <c r="A45" s="1"/>
      <c r="B45" s="16"/>
      <c r="C45" s="7"/>
      <c r="D45" s="7"/>
      <c r="E45" s="7"/>
      <c r="F45" s="43"/>
      <c r="G45" s="43"/>
      <c r="H45" s="43"/>
      <c r="I45" s="1"/>
      <c r="J45" s="1"/>
      <c r="K45" s="1"/>
    </row>
    <row r="46" spans="1:13" ht="20.100000000000001" customHeight="1">
      <c r="A46" s="1"/>
      <c r="B46" s="16"/>
      <c r="C46" s="7"/>
      <c r="D46" s="7"/>
      <c r="E46" s="7"/>
      <c r="F46" s="43"/>
      <c r="G46" s="43"/>
      <c r="H46" s="43"/>
      <c r="I46" s="1"/>
      <c r="J46" s="1"/>
      <c r="K46" s="1"/>
    </row>
    <row r="47" spans="1:13" ht="20.100000000000001" customHeight="1">
      <c r="A47" s="1"/>
      <c r="B47" s="16"/>
      <c r="C47" s="7"/>
      <c r="D47" s="7"/>
      <c r="E47" s="7"/>
      <c r="F47" s="43"/>
      <c r="G47" s="43"/>
      <c r="H47" s="43"/>
      <c r="I47" s="1"/>
      <c r="J47" s="1"/>
      <c r="K47" s="1"/>
    </row>
    <row r="48" spans="1:13" ht="20.100000000000001" customHeight="1">
      <c r="A48" s="1"/>
      <c r="B48" s="16"/>
      <c r="C48" s="7"/>
      <c r="D48" s="7"/>
      <c r="E48" s="7"/>
      <c r="F48" s="43"/>
      <c r="G48" s="43"/>
      <c r="H48" s="43"/>
      <c r="I48" s="1"/>
      <c r="J48" s="1"/>
      <c r="K48" s="1"/>
    </row>
    <row r="49" spans="1:11" ht="20.100000000000001" customHeight="1">
      <c r="A49" s="1"/>
      <c r="B49" s="16"/>
      <c r="C49" s="7"/>
      <c r="D49" s="7"/>
      <c r="E49" s="7"/>
      <c r="F49" s="43"/>
      <c r="G49" s="43"/>
      <c r="H49" s="43"/>
      <c r="I49" s="1"/>
      <c r="J49" s="1"/>
      <c r="K49" s="1"/>
    </row>
    <row r="50" spans="1:11" ht="20.100000000000001" customHeight="1">
      <c r="A50" s="1"/>
      <c r="B50" s="16"/>
      <c r="C50" s="7"/>
      <c r="D50" s="7"/>
      <c r="E50" s="7"/>
      <c r="F50" s="43"/>
      <c r="G50" s="43"/>
      <c r="H50" s="43"/>
      <c r="I50" s="1"/>
      <c r="J50" s="1"/>
      <c r="K50" s="1"/>
    </row>
    <row r="51" spans="1:11" ht="20.100000000000001" customHeight="1">
      <c r="A51" s="1"/>
      <c r="B51" s="16"/>
      <c r="C51" s="7"/>
      <c r="D51" s="7"/>
      <c r="E51" s="7"/>
      <c r="F51" s="43"/>
      <c r="G51" s="43"/>
      <c r="H51" s="43"/>
      <c r="I51" s="1"/>
      <c r="J51" s="1"/>
      <c r="K51" s="1"/>
    </row>
    <row r="52" spans="1:11" ht="20.100000000000001" customHeight="1">
      <c r="A52" s="1"/>
      <c r="B52" s="16"/>
      <c r="C52" s="7"/>
      <c r="D52" s="7"/>
      <c r="E52" s="7"/>
      <c r="F52" s="43"/>
      <c r="G52" s="43"/>
      <c r="H52" s="43"/>
      <c r="I52" s="1"/>
      <c r="J52" s="1"/>
      <c r="K52" s="1"/>
    </row>
    <row r="53" spans="1:11" ht="20.100000000000001" customHeight="1">
      <c r="A53" s="1"/>
      <c r="B53" s="16"/>
      <c r="C53" s="7"/>
      <c r="D53" s="7"/>
      <c r="E53" s="7"/>
      <c r="F53" s="43"/>
      <c r="G53" s="43"/>
      <c r="H53" s="43"/>
      <c r="I53" s="1"/>
      <c r="J53" s="1"/>
      <c r="K53" s="1"/>
    </row>
    <row r="54" spans="1:11" ht="20.100000000000001" customHeight="1">
      <c r="A54" s="1"/>
      <c r="B54" s="16"/>
      <c r="C54" s="7"/>
      <c r="D54" s="7"/>
      <c r="E54" s="7"/>
      <c r="F54" s="43"/>
      <c r="G54" s="43"/>
      <c r="H54" s="43"/>
      <c r="I54" s="1"/>
      <c r="J54" s="1"/>
      <c r="K54" s="1"/>
    </row>
    <row r="55" spans="1:11" ht="20.100000000000001" customHeight="1">
      <c r="A55" s="1"/>
      <c r="B55" s="16"/>
      <c r="C55" s="7"/>
      <c r="D55" s="7"/>
      <c r="E55" s="7"/>
      <c r="F55" s="43"/>
      <c r="G55" s="43"/>
      <c r="H55" s="43"/>
      <c r="I55" s="1"/>
      <c r="J55" s="1"/>
      <c r="K55" s="1"/>
    </row>
    <row r="56" spans="1:11" ht="20.100000000000001" customHeight="1">
      <c r="A56" s="1"/>
      <c r="B56" s="16"/>
      <c r="C56" s="7"/>
      <c r="D56" s="7"/>
      <c r="E56" s="7"/>
      <c r="F56" s="43"/>
      <c r="G56" s="43"/>
      <c r="H56" s="43"/>
      <c r="I56" s="1"/>
      <c r="J56" s="1"/>
      <c r="K56" s="1"/>
    </row>
    <row r="57" spans="1:11" ht="20.100000000000001" customHeight="1">
      <c r="A57" s="1"/>
      <c r="B57" s="16"/>
      <c r="C57" s="7"/>
      <c r="D57" s="7"/>
      <c r="E57" s="7"/>
      <c r="F57" s="43"/>
      <c r="G57" s="43"/>
      <c r="H57" s="43"/>
      <c r="I57" s="1"/>
      <c r="J57" s="1"/>
      <c r="K57" s="1"/>
    </row>
    <row r="58" spans="1:11" ht="20.100000000000001" customHeight="1">
      <c r="A58" s="1"/>
      <c r="B58" s="16"/>
      <c r="C58" s="7"/>
      <c r="D58" s="7"/>
      <c r="E58" s="7"/>
      <c r="F58" s="43"/>
      <c r="G58" s="43"/>
      <c r="H58" s="43"/>
      <c r="I58" s="1"/>
      <c r="J58" s="1"/>
      <c r="K58" s="1"/>
    </row>
    <row r="59" spans="1:11" ht="20.100000000000001" customHeight="1">
      <c r="A59" s="1"/>
      <c r="B59" s="16"/>
      <c r="C59" s="7"/>
      <c r="D59" s="7"/>
      <c r="E59" s="7"/>
      <c r="F59" s="43"/>
      <c r="G59" s="43"/>
      <c r="H59" s="43"/>
      <c r="I59" s="1"/>
      <c r="J59" s="1"/>
      <c r="K59" s="1"/>
    </row>
    <row r="60" spans="1:11" ht="20.100000000000001" customHeight="1">
      <c r="A60" s="1"/>
      <c r="B60" s="16"/>
      <c r="C60" s="7"/>
      <c r="D60" s="7"/>
      <c r="E60" s="7"/>
      <c r="F60" s="43"/>
      <c r="G60" s="43"/>
      <c r="H60" s="43"/>
      <c r="I60" s="1"/>
      <c r="J60" s="1"/>
      <c r="K60" s="1"/>
    </row>
    <row r="61" spans="1:11" ht="20.100000000000001" customHeight="1">
      <c r="A61" s="1"/>
      <c r="B61" s="16"/>
      <c r="C61" s="7"/>
      <c r="D61" s="7"/>
      <c r="E61" s="7"/>
      <c r="F61" s="43"/>
      <c r="G61" s="43"/>
      <c r="H61" s="43"/>
      <c r="I61" s="1"/>
      <c r="J61" s="1"/>
      <c r="K61" s="1"/>
    </row>
    <row r="62" spans="1:11" ht="20.100000000000001" customHeight="1">
      <c r="A62" s="1"/>
      <c r="B62" s="16"/>
      <c r="C62" s="7"/>
      <c r="D62" s="7"/>
      <c r="E62" s="7"/>
      <c r="F62" s="43"/>
      <c r="G62" s="43"/>
      <c r="H62" s="43"/>
      <c r="I62" s="1"/>
      <c r="J62" s="1"/>
      <c r="K62" s="1"/>
    </row>
    <row r="63" spans="1:11" ht="20.100000000000001" customHeight="1">
      <c r="A63" s="1"/>
      <c r="B63" s="16"/>
      <c r="C63" s="7"/>
      <c r="D63" s="7"/>
      <c r="E63" s="7"/>
      <c r="F63" s="43"/>
      <c r="G63" s="43"/>
      <c r="H63" s="43"/>
      <c r="I63" s="1"/>
      <c r="J63" s="1"/>
      <c r="K63" s="1"/>
    </row>
    <row r="64" spans="1:11" ht="20.100000000000001" customHeight="1">
      <c r="A64" s="1"/>
      <c r="B64" s="16"/>
      <c r="C64" s="7"/>
      <c r="D64" s="7"/>
      <c r="E64" s="7"/>
      <c r="F64" s="43"/>
      <c r="G64" s="43"/>
      <c r="H64" s="43"/>
      <c r="I64" s="1"/>
      <c r="J64" s="1"/>
      <c r="K64" s="1"/>
    </row>
    <row r="65" spans="1:11" ht="20.100000000000001" customHeight="1">
      <c r="A65" s="1"/>
      <c r="B65" s="16"/>
      <c r="C65" s="7"/>
      <c r="D65" s="7"/>
      <c r="E65" s="7"/>
      <c r="F65" s="43"/>
      <c r="G65" s="43"/>
      <c r="H65" s="43"/>
      <c r="I65" s="1"/>
      <c r="J65" s="1"/>
      <c r="K65" s="1"/>
    </row>
    <row r="66" spans="1:11" ht="20.100000000000001" customHeight="1">
      <c r="A66" s="1"/>
      <c r="B66" s="16"/>
      <c r="C66" s="7"/>
      <c r="D66" s="7"/>
      <c r="E66" s="7"/>
      <c r="F66" s="43"/>
      <c r="G66" s="43"/>
      <c r="H66" s="43"/>
      <c r="I66" s="1"/>
      <c r="J66" s="1"/>
      <c r="K66" s="1"/>
    </row>
    <row r="67" spans="1:11" ht="20.100000000000001" customHeight="1">
      <c r="A67" s="1"/>
      <c r="B67" s="16"/>
      <c r="C67" s="7"/>
      <c r="D67" s="7"/>
      <c r="E67" s="7"/>
      <c r="F67" s="43"/>
      <c r="G67" s="43"/>
      <c r="H67" s="43"/>
      <c r="I67" s="1"/>
      <c r="J67" s="1"/>
      <c r="K67" s="1"/>
    </row>
    <row r="68" spans="1:11" ht="20.100000000000001" customHeight="1">
      <c r="A68" s="1"/>
      <c r="B68" s="16"/>
      <c r="C68" s="7"/>
      <c r="D68" s="7"/>
      <c r="E68" s="7"/>
      <c r="F68" s="43"/>
      <c r="G68" s="43"/>
      <c r="H68" s="43"/>
      <c r="I68" s="1"/>
      <c r="J68" s="1"/>
      <c r="K68" s="1"/>
    </row>
    <row r="69" spans="1:11" ht="20.100000000000001" customHeight="1">
      <c r="A69" s="1"/>
      <c r="B69" s="16"/>
      <c r="C69" s="7"/>
      <c r="D69" s="7"/>
      <c r="E69" s="7"/>
      <c r="F69" s="43"/>
      <c r="G69" s="43"/>
      <c r="H69" s="43"/>
      <c r="I69" s="1"/>
      <c r="J69" s="1"/>
      <c r="K69" s="1"/>
    </row>
    <row r="70" spans="1:11" ht="20.100000000000001" customHeight="1">
      <c r="A70" s="1"/>
      <c r="B70" s="16"/>
      <c r="C70" s="7"/>
      <c r="D70" s="7"/>
      <c r="E70" s="7"/>
      <c r="F70" s="43"/>
      <c r="G70" s="43"/>
      <c r="H70" s="43"/>
      <c r="I70" s="1"/>
      <c r="J70" s="1"/>
      <c r="K70" s="1"/>
    </row>
    <row r="71" spans="1:11" ht="20.100000000000001" customHeight="1">
      <c r="A71" s="1"/>
      <c r="B71" s="16"/>
      <c r="C71" s="7"/>
      <c r="D71" s="7"/>
      <c r="E71" s="7"/>
      <c r="F71" s="43"/>
      <c r="G71" s="43"/>
      <c r="H71" s="43"/>
      <c r="I71" s="1"/>
      <c r="J71" s="1"/>
      <c r="K71" s="1"/>
    </row>
    <row r="72" spans="1:11" ht="20.100000000000001" customHeight="1">
      <c r="A72" s="1"/>
      <c r="B72" s="16"/>
      <c r="C72" s="7"/>
      <c r="D72" s="7"/>
      <c r="E72" s="7"/>
      <c r="F72" s="43"/>
      <c r="G72" s="43"/>
      <c r="H72" s="43"/>
      <c r="I72" s="1"/>
      <c r="J72" s="1"/>
      <c r="K72" s="1"/>
    </row>
    <row r="73" spans="1:11" ht="20.100000000000001" customHeight="1">
      <c r="A73" s="1"/>
      <c r="B73" s="16"/>
      <c r="C73" s="7"/>
      <c r="D73" s="7"/>
      <c r="E73" s="7"/>
      <c r="F73" s="43"/>
      <c r="G73" s="43"/>
      <c r="H73" s="43"/>
      <c r="I73" s="1"/>
      <c r="J73" s="1"/>
      <c r="K73" s="1"/>
    </row>
    <row r="74" spans="1:11" ht="20.100000000000001" customHeight="1">
      <c r="A74" s="1"/>
      <c r="B74" s="16"/>
      <c r="C74" s="7"/>
      <c r="D74" s="7"/>
      <c r="E74" s="7"/>
      <c r="F74" s="43"/>
      <c r="G74" s="43"/>
      <c r="H74" s="43"/>
      <c r="I74" s="1"/>
      <c r="J74" s="1"/>
      <c r="K74" s="1"/>
    </row>
    <row r="75" spans="1:11" ht="20.100000000000001" customHeight="1">
      <c r="A75" s="1"/>
      <c r="B75" s="16"/>
      <c r="C75" s="7"/>
      <c r="D75" s="7"/>
      <c r="E75" s="7"/>
      <c r="F75" s="43"/>
      <c r="G75" s="43"/>
      <c r="H75" s="43"/>
      <c r="I75" s="1"/>
      <c r="J75" s="1"/>
      <c r="K75" s="1"/>
    </row>
    <row r="76" spans="1:11" ht="20.100000000000001" customHeight="1">
      <c r="A76" s="1"/>
      <c r="B76" s="16"/>
      <c r="C76" s="7"/>
      <c r="D76" s="7"/>
      <c r="E76" s="7"/>
      <c r="F76" s="43"/>
      <c r="G76" s="43"/>
      <c r="H76" s="43"/>
      <c r="I76" s="1"/>
      <c r="J76" s="1"/>
      <c r="K76" s="1"/>
    </row>
    <row r="77" spans="1:11" ht="20.100000000000001" customHeight="1">
      <c r="A77" s="1"/>
      <c r="B77" s="16"/>
      <c r="C77" s="7"/>
      <c r="D77" s="7"/>
      <c r="E77" s="7"/>
      <c r="F77" s="43"/>
      <c r="G77" s="43"/>
      <c r="H77" s="43"/>
      <c r="I77" s="1"/>
      <c r="J77" s="1"/>
      <c r="K77" s="1"/>
    </row>
    <row r="78" spans="1:11" ht="20.100000000000001" customHeight="1">
      <c r="A78" s="1"/>
      <c r="B78" s="16"/>
      <c r="C78" s="7"/>
      <c r="D78" s="7"/>
      <c r="E78" s="7"/>
      <c r="F78" s="43"/>
      <c r="G78" s="43"/>
      <c r="H78" s="43"/>
      <c r="I78" s="1"/>
      <c r="J78" s="1"/>
      <c r="K78" s="1"/>
    </row>
    <row r="79" spans="1:11" ht="20.100000000000001" customHeight="1">
      <c r="A79" s="1"/>
      <c r="B79" s="16"/>
      <c r="C79" s="7"/>
      <c r="D79" s="7"/>
      <c r="E79" s="7"/>
      <c r="F79" s="43"/>
      <c r="G79" s="43"/>
      <c r="H79" s="43"/>
      <c r="I79" s="1"/>
      <c r="J79" s="1"/>
      <c r="K79" s="1"/>
    </row>
    <row r="80" spans="1:11" ht="20.100000000000001" customHeight="1">
      <c r="A80" s="1"/>
      <c r="B80" s="16"/>
      <c r="C80" s="7"/>
      <c r="D80" s="7"/>
      <c r="E80" s="7"/>
      <c r="F80" s="43"/>
      <c r="G80" s="43"/>
      <c r="H80" s="43"/>
      <c r="I80" s="1"/>
      <c r="J80" s="1"/>
      <c r="K80" s="1"/>
    </row>
    <row r="81" spans="1:11" ht="15">
      <c r="A81" s="20" t="s">
        <v>0</v>
      </c>
    </row>
    <row r="82" spans="1:11" ht="20.25">
      <c r="A82" s="1"/>
      <c r="B82" s="1"/>
      <c r="C82" s="58" t="s">
        <v>1</v>
      </c>
      <c r="D82" s="58"/>
      <c r="E82" s="58"/>
      <c r="F82" s="58"/>
      <c r="G82" s="1"/>
      <c r="H82" s="1"/>
    </row>
    <row r="83" spans="1:11" ht="18.75">
      <c r="A83" s="1"/>
      <c r="B83" s="3"/>
      <c r="C83" s="4" t="s">
        <v>2</v>
      </c>
      <c r="D83" s="4"/>
      <c r="E83" s="4"/>
      <c r="F83" s="4"/>
      <c r="G83" s="3"/>
      <c r="H83" s="3"/>
    </row>
    <row r="84" spans="1:11" ht="18.75">
      <c r="A84" s="1"/>
      <c r="B84" s="1"/>
      <c r="C84" s="2"/>
      <c r="D84" s="59" t="s">
        <v>53</v>
      </c>
      <c r="E84" s="59"/>
      <c r="F84" s="2"/>
      <c r="G84" s="1"/>
      <c r="H84" s="1"/>
    </row>
    <row r="85" spans="1:11" ht="15">
      <c r="A85" s="1"/>
      <c r="B85" s="1"/>
      <c r="C85" s="1"/>
      <c r="D85" s="1"/>
      <c r="E85" s="1"/>
      <c r="F85" s="1"/>
      <c r="G85" s="57" t="s">
        <v>24</v>
      </c>
      <c r="H85" s="57"/>
    </row>
    <row r="86" spans="1:11" ht="15">
      <c r="A86" s="51" t="s">
        <v>3</v>
      </c>
      <c r="B86" s="51" t="s">
        <v>4</v>
      </c>
      <c r="C86" s="51" t="s">
        <v>5</v>
      </c>
      <c r="D86" s="51"/>
      <c r="E86" s="60" t="s">
        <v>8</v>
      </c>
      <c r="F86" s="60"/>
      <c r="G86" s="51" t="s">
        <v>6</v>
      </c>
      <c r="H86" s="51"/>
      <c r="I86" s="61" t="s">
        <v>55</v>
      </c>
    </row>
    <row r="87" spans="1:11" ht="30">
      <c r="A87" s="51"/>
      <c r="B87" s="51"/>
      <c r="C87" s="17" t="s">
        <v>23</v>
      </c>
      <c r="D87" s="47" t="s">
        <v>7</v>
      </c>
      <c r="E87" s="47" t="s">
        <v>9</v>
      </c>
      <c r="F87" s="47" t="s">
        <v>10</v>
      </c>
      <c r="G87" s="46" t="s">
        <v>22</v>
      </c>
      <c r="H87" s="47" t="s">
        <v>7</v>
      </c>
      <c r="I87" s="62"/>
    </row>
    <row r="88" spans="1:11" ht="21" customHeight="1">
      <c r="A88" s="8">
        <v>1</v>
      </c>
      <c r="B88" s="9" t="s">
        <v>39</v>
      </c>
      <c r="C88" s="21"/>
      <c r="D88" s="21">
        <v>218380</v>
      </c>
      <c r="E88" s="21"/>
      <c r="F88" s="21"/>
      <c r="G88" s="21"/>
      <c r="H88" s="21">
        <f t="shared" ref="H88:H113" si="2">D88+E88-F88</f>
        <v>218380</v>
      </c>
      <c r="I88" s="30"/>
    </row>
    <row r="89" spans="1:11" ht="21" customHeight="1">
      <c r="A89" s="8">
        <v>2</v>
      </c>
      <c r="B89" s="9" t="s">
        <v>11</v>
      </c>
      <c r="C89" s="21"/>
      <c r="D89" s="21">
        <v>240280565</v>
      </c>
      <c r="E89" s="21">
        <v>100120000</v>
      </c>
      <c r="F89" s="21">
        <v>21602571</v>
      </c>
      <c r="G89" s="21"/>
      <c r="H89" s="21">
        <f t="shared" si="2"/>
        <v>318797994</v>
      </c>
      <c r="I89" s="30"/>
    </row>
    <row r="90" spans="1:11" ht="21" customHeight="1">
      <c r="A90" s="8">
        <v>3</v>
      </c>
      <c r="B90" s="9" t="s">
        <v>40</v>
      </c>
      <c r="C90" s="21"/>
      <c r="D90" s="21">
        <v>0</v>
      </c>
      <c r="E90" s="21"/>
      <c r="F90" s="21"/>
      <c r="G90" s="21"/>
      <c r="H90" s="21">
        <f t="shared" si="2"/>
        <v>0</v>
      </c>
      <c r="I90" s="30"/>
    </row>
    <row r="91" spans="1:11" ht="21" customHeight="1">
      <c r="A91" s="8">
        <v>4</v>
      </c>
      <c r="B91" s="9" t="s">
        <v>12</v>
      </c>
      <c r="C91" s="21"/>
      <c r="D91" s="21">
        <v>21761100</v>
      </c>
      <c r="E91" s="21"/>
      <c r="F91" s="21"/>
      <c r="G91" s="21"/>
      <c r="H91" s="21">
        <f t="shared" si="2"/>
        <v>21761100</v>
      </c>
      <c r="I91" s="30"/>
    </row>
    <row r="92" spans="1:11" ht="21" customHeight="1">
      <c r="A92" s="8">
        <v>5</v>
      </c>
      <c r="B92" s="9" t="s">
        <v>31</v>
      </c>
      <c r="C92" s="21"/>
      <c r="D92" s="21">
        <v>347900</v>
      </c>
      <c r="E92" s="21"/>
      <c r="F92" s="21"/>
      <c r="G92" s="21"/>
      <c r="H92" s="21">
        <f t="shared" si="2"/>
        <v>347900</v>
      </c>
      <c r="I92" s="30"/>
    </row>
    <row r="93" spans="1:11" ht="21" customHeight="1">
      <c r="A93" s="8">
        <v>6</v>
      </c>
      <c r="B93" s="9" t="s">
        <v>32</v>
      </c>
      <c r="C93" s="21"/>
      <c r="D93" s="21">
        <v>152574545</v>
      </c>
      <c r="E93" s="21">
        <v>312120000</v>
      </c>
      <c r="F93" s="21">
        <v>332675301</v>
      </c>
      <c r="G93" s="21"/>
      <c r="H93" s="21">
        <f t="shared" si="2"/>
        <v>132019244</v>
      </c>
      <c r="I93" s="30"/>
    </row>
    <row r="94" spans="1:11" ht="21.75" customHeight="1">
      <c r="A94" s="8">
        <v>7</v>
      </c>
      <c r="B94" s="9" t="s">
        <v>29</v>
      </c>
      <c r="C94" s="21"/>
      <c r="D94" s="21">
        <v>5615650</v>
      </c>
      <c r="E94" s="21">
        <v>12240000</v>
      </c>
      <c r="F94" s="21">
        <v>12627500</v>
      </c>
      <c r="G94" s="21"/>
      <c r="H94" s="21">
        <f t="shared" si="2"/>
        <v>5228150</v>
      </c>
      <c r="I94" s="31">
        <f>J94+K94</f>
        <v>974400</v>
      </c>
      <c r="J94" s="29">
        <f>729600</f>
        <v>729600</v>
      </c>
      <c r="K94" s="29">
        <f>E94*2/100</f>
        <v>244800</v>
      </c>
    </row>
    <row r="95" spans="1:11" ht="21" customHeight="1">
      <c r="A95" s="8">
        <v>8</v>
      </c>
      <c r="B95" s="9" t="s">
        <v>13</v>
      </c>
      <c r="C95" s="21"/>
      <c r="D95" s="21">
        <v>78542237</v>
      </c>
      <c r="E95" s="21">
        <v>104190000</v>
      </c>
      <c r="F95" s="21">
        <v>109233650</v>
      </c>
      <c r="G95" s="21"/>
      <c r="H95" s="21">
        <f t="shared" si="2"/>
        <v>73498587</v>
      </c>
      <c r="I95" s="31">
        <f t="shared" ref="I95:I106" si="3">J95+K95</f>
        <v>0</v>
      </c>
      <c r="J95" s="28"/>
      <c r="K95" s="28"/>
    </row>
    <row r="96" spans="1:11" ht="21" customHeight="1">
      <c r="A96" s="8">
        <v>9</v>
      </c>
      <c r="B96" s="9" t="s">
        <v>14</v>
      </c>
      <c r="C96" s="21"/>
      <c r="D96" s="21">
        <v>113790971</v>
      </c>
      <c r="E96" s="21">
        <v>89700000</v>
      </c>
      <c r="F96" s="21">
        <v>113353680</v>
      </c>
      <c r="G96" s="21"/>
      <c r="H96" s="21">
        <f t="shared" si="2"/>
        <v>90137291</v>
      </c>
      <c r="I96" s="31">
        <f t="shared" si="3"/>
        <v>7149000</v>
      </c>
      <c r="J96" s="28">
        <f>5355000</f>
        <v>5355000</v>
      </c>
      <c r="K96" s="29">
        <f>E96*2/100</f>
        <v>1794000</v>
      </c>
    </row>
    <row r="97" spans="1:11" ht="21" customHeight="1">
      <c r="A97" s="8">
        <v>10</v>
      </c>
      <c r="B97" s="9" t="s">
        <v>33</v>
      </c>
      <c r="C97" s="21"/>
      <c r="D97" s="21">
        <v>70838963</v>
      </c>
      <c r="E97" s="21">
        <v>220000</v>
      </c>
      <c r="F97" s="21">
        <v>1805000</v>
      </c>
      <c r="G97" s="21"/>
      <c r="H97" s="21">
        <f t="shared" si="2"/>
        <v>69253963</v>
      </c>
      <c r="I97" s="31">
        <f t="shared" si="3"/>
        <v>0</v>
      </c>
      <c r="J97" s="29"/>
      <c r="K97" s="28"/>
    </row>
    <row r="98" spans="1:11" ht="21" customHeight="1">
      <c r="A98" s="8">
        <v>11</v>
      </c>
      <c r="B98" s="9" t="s">
        <v>34</v>
      </c>
      <c r="C98" s="21"/>
      <c r="D98" s="21">
        <v>62781500</v>
      </c>
      <c r="E98" s="21">
        <v>107820000</v>
      </c>
      <c r="F98" s="21">
        <v>39999500</v>
      </c>
      <c r="G98" s="21"/>
      <c r="H98" s="21">
        <f t="shared" si="2"/>
        <v>130602000</v>
      </c>
      <c r="I98" s="31">
        <f t="shared" si="3"/>
        <v>8582400</v>
      </c>
      <c r="J98" s="29">
        <f>6426000</f>
        <v>6426000</v>
      </c>
      <c r="K98" s="29">
        <f>E98*2/100</f>
        <v>2156400</v>
      </c>
    </row>
    <row r="99" spans="1:11" ht="21" customHeight="1">
      <c r="A99" s="8">
        <v>12</v>
      </c>
      <c r="B99" s="9" t="s">
        <v>30</v>
      </c>
      <c r="C99" s="21"/>
      <c r="D99" s="21">
        <v>81280000</v>
      </c>
      <c r="E99" s="21"/>
      <c r="F99" s="21">
        <v>9000000</v>
      </c>
      <c r="G99" s="21"/>
      <c r="H99" s="21">
        <f t="shared" si="2"/>
        <v>72280000</v>
      </c>
      <c r="I99" s="31">
        <f t="shared" si="3"/>
        <v>0</v>
      </c>
      <c r="J99" s="28">
        <f>0</f>
        <v>0</v>
      </c>
      <c r="K99" s="28"/>
    </row>
    <row r="100" spans="1:11" ht="21" customHeight="1">
      <c r="A100" s="8">
        <v>13</v>
      </c>
      <c r="B100" s="9" t="s">
        <v>35</v>
      </c>
      <c r="C100" s="21"/>
      <c r="D100" s="21">
        <v>12051510</v>
      </c>
      <c r="E100" s="21">
        <v>15960000</v>
      </c>
      <c r="F100" s="21">
        <v>20330470</v>
      </c>
      <c r="G100" s="21"/>
      <c r="H100" s="21">
        <f t="shared" si="2"/>
        <v>7681040</v>
      </c>
      <c r="I100" s="31">
        <f t="shared" si="3"/>
        <v>973080</v>
      </c>
      <c r="J100" s="28">
        <f>954000</f>
        <v>954000</v>
      </c>
      <c r="K100" s="28">
        <f>J100*2/100</f>
        <v>19080</v>
      </c>
    </row>
    <row r="101" spans="1:11" ht="21" customHeight="1">
      <c r="A101" s="8">
        <v>14</v>
      </c>
      <c r="B101" s="9" t="s">
        <v>25</v>
      </c>
      <c r="C101" s="21"/>
      <c r="D101" s="21">
        <v>13043000</v>
      </c>
      <c r="E101" s="21">
        <v>10300000</v>
      </c>
      <c r="F101" s="21">
        <v>9114000</v>
      </c>
      <c r="G101" s="21"/>
      <c r="H101" s="21">
        <f t="shared" si="2"/>
        <v>14229000</v>
      </c>
      <c r="I101" s="31">
        <f t="shared" si="3"/>
        <v>640560</v>
      </c>
      <c r="J101" s="29">
        <f>628000</f>
        <v>628000</v>
      </c>
      <c r="K101" s="29">
        <f>J101*2/100</f>
        <v>12560</v>
      </c>
    </row>
    <row r="102" spans="1:11" ht="21" customHeight="1">
      <c r="A102" s="8">
        <v>15</v>
      </c>
      <c r="B102" s="9" t="s">
        <v>36</v>
      </c>
      <c r="C102" s="21"/>
      <c r="D102" s="21">
        <v>22042520</v>
      </c>
      <c r="E102" s="21">
        <v>18200000</v>
      </c>
      <c r="F102" s="21">
        <v>4441400</v>
      </c>
      <c r="G102" s="21"/>
      <c r="H102" s="21">
        <f t="shared" si="2"/>
        <v>35801120</v>
      </c>
      <c r="I102" s="31">
        <f t="shared" si="3"/>
        <v>1150968</v>
      </c>
      <c r="J102" s="29">
        <f>1128400</f>
        <v>1128400</v>
      </c>
      <c r="K102" s="29">
        <f>J102*2/100</f>
        <v>22568</v>
      </c>
    </row>
    <row r="103" spans="1:11" ht="21" customHeight="1">
      <c r="A103" s="8">
        <v>16</v>
      </c>
      <c r="B103" s="8" t="s">
        <v>26</v>
      </c>
      <c r="C103" s="21"/>
      <c r="D103" s="21">
        <v>43818600</v>
      </c>
      <c r="E103" s="21">
        <v>39240000</v>
      </c>
      <c r="F103" s="21">
        <v>36768520</v>
      </c>
      <c r="G103" s="21"/>
      <c r="H103" s="21">
        <f t="shared" si="2"/>
        <v>46290080</v>
      </c>
      <c r="I103" s="31">
        <f t="shared" si="3"/>
        <v>2421072</v>
      </c>
      <c r="J103" s="28">
        <f>2373600</f>
        <v>2373600</v>
      </c>
      <c r="K103" s="28">
        <f>J103*2/100</f>
        <v>47472</v>
      </c>
    </row>
    <row r="104" spans="1:11" ht="21" customHeight="1">
      <c r="A104" s="8">
        <v>17</v>
      </c>
      <c r="B104" s="8" t="s">
        <v>28</v>
      </c>
      <c r="C104" s="21"/>
      <c r="D104" s="21">
        <v>14806025</v>
      </c>
      <c r="E104" s="21"/>
      <c r="F104" s="21"/>
      <c r="G104" s="21"/>
      <c r="H104" s="21">
        <f t="shared" si="2"/>
        <v>14806025</v>
      </c>
      <c r="I104" s="31">
        <f t="shared" si="3"/>
        <v>0</v>
      </c>
      <c r="J104" s="28"/>
      <c r="K104" s="28"/>
    </row>
    <row r="105" spans="1:11" ht="21" customHeight="1">
      <c r="A105" s="8">
        <v>18</v>
      </c>
      <c r="B105" s="8" t="s">
        <v>27</v>
      </c>
      <c r="C105" s="21"/>
      <c r="D105" s="21">
        <v>0</v>
      </c>
      <c r="E105" s="21">
        <v>67000000</v>
      </c>
      <c r="F105" s="21">
        <v>7700000</v>
      </c>
      <c r="G105" s="21"/>
      <c r="H105" s="21">
        <f t="shared" si="2"/>
        <v>59300000</v>
      </c>
      <c r="I105" s="31">
        <f t="shared" si="3"/>
        <v>0</v>
      </c>
      <c r="J105" s="28"/>
      <c r="K105" s="28"/>
    </row>
    <row r="106" spans="1:11" ht="21" customHeight="1">
      <c r="A106" s="8">
        <v>19</v>
      </c>
      <c r="B106" s="8" t="s">
        <v>42</v>
      </c>
      <c r="C106" s="21"/>
      <c r="D106" s="21">
        <v>15882769</v>
      </c>
      <c r="E106" s="21">
        <v>200000</v>
      </c>
      <c r="F106" s="21">
        <v>14486000</v>
      </c>
      <c r="G106" s="21"/>
      <c r="H106" s="21">
        <f t="shared" si="2"/>
        <v>1596769</v>
      </c>
      <c r="I106" s="31">
        <f t="shared" si="3"/>
        <v>48000</v>
      </c>
      <c r="J106" s="28">
        <f>44000</f>
        <v>44000</v>
      </c>
      <c r="K106" s="29">
        <f>E106*2/100</f>
        <v>4000</v>
      </c>
    </row>
    <row r="107" spans="1:11" ht="21" customHeight="1">
      <c r="A107" s="8">
        <v>20</v>
      </c>
      <c r="B107" s="8" t="s">
        <v>43</v>
      </c>
      <c r="C107" s="21"/>
      <c r="D107" s="21">
        <v>115512576</v>
      </c>
      <c r="E107" s="21"/>
      <c r="F107" s="21"/>
      <c r="G107" s="21"/>
      <c r="H107" s="21">
        <f t="shared" si="2"/>
        <v>115512576</v>
      </c>
      <c r="I107" s="31"/>
      <c r="J107" s="28"/>
      <c r="K107" s="28"/>
    </row>
    <row r="108" spans="1:11" ht="21" customHeight="1">
      <c r="A108" s="8">
        <v>21</v>
      </c>
      <c r="B108" s="8" t="s">
        <v>15</v>
      </c>
      <c r="C108" s="21"/>
      <c r="D108" s="21">
        <v>118254106</v>
      </c>
      <c r="E108" s="21"/>
      <c r="F108" s="21"/>
      <c r="G108" s="21"/>
      <c r="H108" s="21">
        <f t="shared" si="2"/>
        <v>118254106</v>
      </c>
      <c r="I108" s="30"/>
    </row>
    <row r="109" spans="1:11" ht="21" customHeight="1">
      <c r="A109" s="8">
        <v>22</v>
      </c>
      <c r="B109" s="8" t="s">
        <v>44</v>
      </c>
      <c r="C109" s="21"/>
      <c r="D109" s="21">
        <v>403741316</v>
      </c>
      <c r="E109" s="21"/>
      <c r="F109" s="21">
        <v>134900000</v>
      </c>
      <c r="G109" s="21"/>
      <c r="H109" s="21">
        <f t="shared" si="2"/>
        <v>268841316</v>
      </c>
      <c r="I109" s="30"/>
    </row>
    <row r="110" spans="1:11" ht="21" customHeight="1">
      <c r="A110" s="8">
        <v>23</v>
      </c>
      <c r="B110" s="8" t="s">
        <v>37</v>
      </c>
      <c r="C110" s="21"/>
      <c r="D110" s="21">
        <v>4990000</v>
      </c>
      <c r="E110" s="21"/>
      <c r="F110" s="21"/>
      <c r="G110" s="21"/>
      <c r="H110" s="21">
        <f t="shared" si="2"/>
        <v>4990000</v>
      </c>
      <c r="I110" s="30"/>
    </row>
    <row r="111" spans="1:11" ht="21" customHeight="1">
      <c r="A111" s="8">
        <v>24</v>
      </c>
      <c r="B111" s="8" t="s">
        <v>45</v>
      </c>
      <c r="C111" s="21"/>
      <c r="D111" s="21">
        <v>11622137</v>
      </c>
      <c r="E111" s="21"/>
      <c r="F111" s="21"/>
      <c r="G111" s="21"/>
      <c r="H111" s="21">
        <f t="shared" si="2"/>
        <v>11622137</v>
      </c>
      <c r="I111" s="30"/>
    </row>
    <row r="112" spans="1:11" ht="21" customHeight="1">
      <c r="A112" s="8">
        <v>25</v>
      </c>
      <c r="B112" s="8" t="s">
        <v>46</v>
      </c>
      <c r="C112" s="21"/>
      <c r="D112" s="21">
        <v>0</v>
      </c>
      <c r="E112" s="21">
        <v>1251000</v>
      </c>
      <c r="F112" s="21"/>
      <c r="G112" s="21"/>
      <c r="H112" s="21">
        <f t="shared" si="2"/>
        <v>1251000</v>
      </c>
      <c r="I112" s="30"/>
      <c r="J112" s="26"/>
      <c r="K112" s="26"/>
    </row>
    <row r="113" spans="1:11" ht="21" customHeight="1">
      <c r="A113" s="8">
        <v>26</v>
      </c>
      <c r="B113" s="8" t="s">
        <v>50</v>
      </c>
      <c r="C113" s="21"/>
      <c r="D113" s="21">
        <v>34392272</v>
      </c>
      <c r="E113" s="21"/>
      <c r="F113" s="21">
        <v>30200000</v>
      </c>
      <c r="G113" s="21"/>
      <c r="H113" s="21">
        <f t="shared" si="2"/>
        <v>4192272</v>
      </c>
      <c r="I113" s="30"/>
      <c r="K113" s="26"/>
    </row>
    <row r="114" spans="1:11" ht="21" customHeight="1">
      <c r="A114" s="11"/>
      <c r="B114" s="11" t="s">
        <v>17</v>
      </c>
      <c r="C114" s="24"/>
      <c r="D114" s="13">
        <f>SUM(D88:D113)</f>
        <v>1638188642</v>
      </c>
      <c r="E114" s="13">
        <f>SUM(E88:E113)</f>
        <v>878561000</v>
      </c>
      <c r="F114" s="13">
        <f>SUM(F88:F113)</f>
        <v>898237592</v>
      </c>
      <c r="G114" s="13">
        <f>SUM(G88:G110)</f>
        <v>0</v>
      </c>
      <c r="H114" s="13">
        <f>SUM(H88:H113)</f>
        <v>1618512050</v>
      </c>
      <c r="I114" s="13">
        <f>SUM(I88:I113)</f>
        <v>21939480</v>
      </c>
      <c r="J114" s="32">
        <f>SUM(J94:J113)</f>
        <v>17638600</v>
      </c>
      <c r="K114" s="32">
        <f>SUM(K94:K113)</f>
        <v>4300880</v>
      </c>
    </row>
    <row r="115" spans="1:11" ht="15.75">
      <c r="A115" s="6"/>
      <c r="B115" s="6"/>
      <c r="C115" s="14"/>
      <c r="D115" s="14"/>
      <c r="E115" s="14"/>
      <c r="F115" s="52" t="s">
        <v>54</v>
      </c>
      <c r="G115" s="52"/>
      <c r="H115" s="52"/>
      <c r="I115" s="26"/>
    </row>
    <row r="116" spans="1:11" ht="15.75">
      <c r="A116" s="6"/>
      <c r="B116" s="15" t="s">
        <v>18</v>
      </c>
      <c r="C116" s="14"/>
      <c r="D116" s="14"/>
      <c r="E116" s="14"/>
      <c r="F116" s="53" t="s">
        <v>19</v>
      </c>
      <c r="G116" s="53"/>
      <c r="H116" s="53"/>
    </row>
    <row r="117" spans="1:11" ht="15">
      <c r="A117" s="1"/>
      <c r="B117" s="1"/>
      <c r="C117" s="5"/>
      <c r="D117" s="5"/>
      <c r="E117" s="5"/>
      <c r="F117" s="5"/>
      <c r="G117" s="5"/>
      <c r="H117" s="5"/>
    </row>
    <row r="118" spans="1:11" ht="15">
      <c r="A118" s="1"/>
      <c r="B118" s="1"/>
      <c r="C118" s="5"/>
      <c r="D118" s="5"/>
      <c r="E118" s="5"/>
      <c r="F118" s="5"/>
      <c r="G118" s="5"/>
      <c r="H118" s="5"/>
    </row>
    <row r="119" spans="1:11" ht="15">
      <c r="A119" s="1"/>
      <c r="B119" s="1"/>
      <c r="C119" s="5"/>
      <c r="D119" s="5"/>
      <c r="E119" s="5"/>
      <c r="F119" s="5"/>
      <c r="G119" s="5"/>
      <c r="H119" s="5"/>
    </row>
    <row r="120" spans="1:11" ht="15">
      <c r="A120" s="1"/>
      <c r="B120" s="1"/>
      <c r="C120" s="5"/>
      <c r="D120" s="5"/>
      <c r="E120" s="5"/>
      <c r="F120" s="5"/>
      <c r="G120" s="5"/>
      <c r="H120" s="5"/>
    </row>
    <row r="121" spans="1:11" ht="15">
      <c r="A121" s="1"/>
      <c r="B121" s="16" t="s">
        <v>20</v>
      </c>
      <c r="C121" s="7"/>
      <c r="D121" s="7"/>
      <c r="E121" s="7"/>
      <c r="F121" s="54" t="s">
        <v>21</v>
      </c>
      <c r="G121" s="54"/>
      <c r="H121" s="54"/>
    </row>
    <row r="131" spans="1:12" ht="15">
      <c r="A131" s="20" t="s">
        <v>0</v>
      </c>
    </row>
    <row r="132" spans="1:12" ht="20.25">
      <c r="A132" s="1"/>
      <c r="B132" s="1"/>
      <c r="C132" s="58" t="s">
        <v>1</v>
      </c>
      <c r="D132" s="58"/>
      <c r="E132" s="58"/>
      <c r="F132" s="58"/>
      <c r="G132" s="1"/>
      <c r="H132" s="1"/>
    </row>
    <row r="133" spans="1:12" ht="18.75">
      <c r="A133" s="1"/>
      <c r="B133" s="3"/>
      <c r="C133" s="4" t="s">
        <v>2</v>
      </c>
      <c r="D133" s="4"/>
      <c r="E133" s="4"/>
      <c r="F133" s="4"/>
      <c r="G133" s="3"/>
      <c r="H133" s="3"/>
    </row>
    <row r="134" spans="1:12" ht="18.75">
      <c r="A134" s="1"/>
      <c r="B134" s="1"/>
      <c r="C134" s="2"/>
      <c r="D134" s="59" t="s">
        <v>56</v>
      </c>
      <c r="E134" s="59"/>
      <c r="F134" s="2"/>
      <c r="G134" s="1"/>
      <c r="H134" s="1"/>
    </row>
    <row r="135" spans="1:12" ht="15">
      <c r="A135" s="1"/>
      <c r="B135" s="1"/>
      <c r="C135" s="1"/>
      <c r="D135" s="1"/>
      <c r="E135" s="1"/>
      <c r="F135" s="1"/>
      <c r="G135" s="57" t="s">
        <v>24</v>
      </c>
      <c r="H135" s="57"/>
    </row>
    <row r="136" spans="1:12" ht="15">
      <c r="A136" s="51" t="s">
        <v>3</v>
      </c>
      <c r="B136" s="51" t="s">
        <v>4</v>
      </c>
      <c r="C136" s="51" t="s">
        <v>5</v>
      </c>
      <c r="D136" s="51"/>
      <c r="E136" s="60" t="s">
        <v>8</v>
      </c>
      <c r="F136" s="60"/>
      <c r="G136" s="51" t="s">
        <v>6</v>
      </c>
      <c r="H136" s="51"/>
      <c r="I136" s="61" t="s">
        <v>57</v>
      </c>
    </row>
    <row r="137" spans="1:12" ht="30">
      <c r="A137" s="51"/>
      <c r="B137" s="51"/>
      <c r="C137" s="17" t="s">
        <v>23</v>
      </c>
      <c r="D137" s="47" t="s">
        <v>7</v>
      </c>
      <c r="E137" s="47" t="s">
        <v>9</v>
      </c>
      <c r="F137" s="47" t="s">
        <v>10</v>
      </c>
      <c r="G137" s="46" t="s">
        <v>22</v>
      </c>
      <c r="H137" s="47" t="s">
        <v>7</v>
      </c>
      <c r="I137" s="62"/>
    </row>
    <row r="138" spans="1:12" ht="24.95" customHeight="1">
      <c r="A138" s="8">
        <v>1</v>
      </c>
      <c r="B138" s="9" t="s">
        <v>39</v>
      </c>
      <c r="C138" s="21"/>
      <c r="D138" s="21">
        <v>218380</v>
      </c>
      <c r="E138" s="21"/>
      <c r="F138" s="21"/>
      <c r="G138" s="21"/>
      <c r="H138" s="21">
        <f t="shared" ref="H138:H163" si="4">D138+E138-F138</f>
        <v>218380</v>
      </c>
      <c r="I138" s="30"/>
      <c r="L138" s="26"/>
    </row>
    <row r="139" spans="1:12" ht="24.95" customHeight="1">
      <c r="A139" s="8">
        <v>2</v>
      </c>
      <c r="B139" s="9" t="s">
        <v>11</v>
      </c>
      <c r="C139" s="21"/>
      <c r="D139" s="21">
        <v>318797994</v>
      </c>
      <c r="E139" s="21">
        <v>102640000</v>
      </c>
      <c r="F139" s="21">
        <v>102118729</v>
      </c>
      <c r="G139" s="21"/>
      <c r="H139" s="21">
        <f t="shared" si="4"/>
        <v>319319265</v>
      </c>
      <c r="I139" s="36" t="s">
        <v>72</v>
      </c>
      <c r="L139" s="26">
        <f>500960*40/100</f>
        <v>200384</v>
      </c>
    </row>
    <row r="140" spans="1:12" ht="24.95" customHeight="1">
      <c r="A140" s="8">
        <v>3</v>
      </c>
      <c r="B140" s="9" t="s">
        <v>40</v>
      </c>
      <c r="C140" s="21"/>
      <c r="D140" s="21">
        <v>0</v>
      </c>
      <c r="E140" s="21"/>
      <c r="F140" s="21"/>
      <c r="G140" s="21"/>
      <c r="H140" s="21">
        <f t="shared" si="4"/>
        <v>0</v>
      </c>
      <c r="I140" s="30"/>
      <c r="L140" s="26">
        <f t="shared" ref="L140:L163" si="5">E140*2/100</f>
        <v>0</v>
      </c>
    </row>
    <row r="141" spans="1:12" ht="24.95" customHeight="1">
      <c r="A141" s="8">
        <v>4</v>
      </c>
      <c r="B141" s="9" t="s">
        <v>12</v>
      </c>
      <c r="C141" s="21"/>
      <c r="D141" s="21">
        <v>21761100</v>
      </c>
      <c r="E141" s="21"/>
      <c r="F141" s="21">
        <v>10909360</v>
      </c>
      <c r="G141" s="21"/>
      <c r="H141" s="21">
        <f t="shared" si="4"/>
        <v>10851740</v>
      </c>
      <c r="I141" s="30"/>
      <c r="L141" s="26">
        <f t="shared" si="5"/>
        <v>0</v>
      </c>
    </row>
    <row r="142" spans="1:12" ht="24.95" customHeight="1">
      <c r="A142" s="8">
        <v>5</v>
      </c>
      <c r="B142" s="9" t="s">
        <v>31</v>
      </c>
      <c r="C142" s="21"/>
      <c r="D142" s="21">
        <v>347900</v>
      </c>
      <c r="E142" s="21"/>
      <c r="F142" s="21"/>
      <c r="G142" s="21"/>
      <c r="H142" s="21">
        <f t="shared" si="4"/>
        <v>347900</v>
      </c>
      <c r="I142" s="30"/>
      <c r="L142" s="26">
        <f t="shared" si="5"/>
        <v>0</v>
      </c>
    </row>
    <row r="143" spans="1:12" ht="24.95" customHeight="1">
      <c r="A143" s="8">
        <v>6</v>
      </c>
      <c r="B143" s="9" t="s">
        <v>32</v>
      </c>
      <c r="C143" s="21"/>
      <c r="D143" s="21">
        <v>132019244</v>
      </c>
      <c r="E143" s="21">
        <v>358470000</v>
      </c>
      <c r="F143" s="21">
        <v>325982776</v>
      </c>
      <c r="G143" s="21"/>
      <c r="H143" s="21">
        <f t="shared" si="4"/>
        <v>164506468</v>
      </c>
      <c r="I143" s="30"/>
      <c r="L143" s="26"/>
    </row>
    <row r="144" spans="1:12" ht="24.95" customHeight="1">
      <c r="A144" s="8">
        <v>7</v>
      </c>
      <c r="B144" s="9" t="s">
        <v>29</v>
      </c>
      <c r="C144" s="21"/>
      <c r="D144" s="21">
        <v>5228150</v>
      </c>
      <c r="E144" s="21">
        <v>12520000</v>
      </c>
      <c r="F144" s="21">
        <v>13444500</v>
      </c>
      <c r="G144" s="21"/>
      <c r="H144" s="21">
        <f t="shared" si="4"/>
        <v>4303650</v>
      </c>
      <c r="I144" s="31">
        <f>974400+L144</f>
        <v>1224800</v>
      </c>
      <c r="L144" s="26">
        <f t="shared" si="5"/>
        <v>250400</v>
      </c>
    </row>
    <row r="145" spans="1:12" ht="24.95" customHeight="1">
      <c r="A145" s="8">
        <v>8</v>
      </c>
      <c r="B145" s="9" t="s">
        <v>13</v>
      </c>
      <c r="C145" s="21"/>
      <c r="D145" s="21">
        <v>73498587</v>
      </c>
      <c r="E145" s="21">
        <v>119280000</v>
      </c>
      <c r="F145" s="21">
        <v>139846925</v>
      </c>
      <c r="G145" s="21"/>
      <c r="H145" s="21">
        <f t="shared" si="4"/>
        <v>52931662</v>
      </c>
      <c r="I145" s="31">
        <v>0</v>
      </c>
      <c r="L145" s="26"/>
    </row>
    <row r="146" spans="1:12" ht="24.95" customHeight="1">
      <c r="A146" s="8">
        <v>9</v>
      </c>
      <c r="B146" s="9" t="s">
        <v>14</v>
      </c>
      <c r="C146" s="21"/>
      <c r="D146" s="21">
        <v>90137291</v>
      </c>
      <c r="E146" s="21">
        <v>91650000</v>
      </c>
      <c r="F146" s="21">
        <v>76129211</v>
      </c>
      <c r="G146" s="21"/>
      <c r="H146" s="21">
        <f t="shared" si="4"/>
        <v>105658080</v>
      </c>
      <c r="I146" s="31">
        <f>7149000+L146</f>
        <v>8982000</v>
      </c>
      <c r="L146" s="26">
        <f t="shared" si="5"/>
        <v>1833000</v>
      </c>
    </row>
    <row r="147" spans="1:12" ht="24.95" customHeight="1">
      <c r="A147" s="8">
        <v>10</v>
      </c>
      <c r="B147" s="9" t="s">
        <v>33</v>
      </c>
      <c r="C147" s="21"/>
      <c r="D147" s="21">
        <v>69253963</v>
      </c>
      <c r="E147" s="21"/>
      <c r="F147" s="21"/>
      <c r="G147" s="21"/>
      <c r="H147" s="21">
        <f t="shared" si="4"/>
        <v>69253963</v>
      </c>
      <c r="I147" s="31">
        <v>0</v>
      </c>
      <c r="L147" s="26">
        <f t="shared" si="5"/>
        <v>0</v>
      </c>
    </row>
    <row r="148" spans="1:12" ht="24.95" customHeight="1">
      <c r="A148" s="8">
        <v>11</v>
      </c>
      <c r="B148" s="9" t="s">
        <v>34</v>
      </c>
      <c r="C148" s="21"/>
      <c r="D148" s="21">
        <v>130602000</v>
      </c>
      <c r="E148" s="21">
        <v>110160000</v>
      </c>
      <c r="F148" s="21">
        <v>74679342</v>
      </c>
      <c r="G148" s="21"/>
      <c r="H148" s="21">
        <f t="shared" si="4"/>
        <v>166082658</v>
      </c>
      <c r="I148" s="31">
        <f>8582400+L148</f>
        <v>10785600</v>
      </c>
      <c r="L148" s="26">
        <f t="shared" si="5"/>
        <v>2203200</v>
      </c>
    </row>
    <row r="149" spans="1:12" ht="24.95" customHeight="1">
      <c r="A149" s="8">
        <v>12</v>
      </c>
      <c r="B149" s="9" t="s">
        <v>30</v>
      </c>
      <c r="C149" s="21"/>
      <c r="D149" s="21">
        <v>72280000</v>
      </c>
      <c r="E149" s="21"/>
      <c r="F149" s="21">
        <v>9000000</v>
      </c>
      <c r="G149" s="21"/>
      <c r="H149" s="21">
        <f t="shared" si="4"/>
        <v>63280000</v>
      </c>
      <c r="I149" s="31">
        <v>0</v>
      </c>
      <c r="L149" s="26">
        <f t="shared" si="5"/>
        <v>0</v>
      </c>
    </row>
    <row r="150" spans="1:12" ht="24.95" customHeight="1">
      <c r="A150" s="8">
        <v>13</v>
      </c>
      <c r="B150" s="9" t="s">
        <v>35</v>
      </c>
      <c r="C150" s="21"/>
      <c r="D150" s="21">
        <v>7681040</v>
      </c>
      <c r="E150" s="21">
        <v>16290000</v>
      </c>
      <c r="F150" s="21">
        <v>4702000</v>
      </c>
      <c r="G150" s="21"/>
      <c r="H150" s="21">
        <f t="shared" si="4"/>
        <v>19269040</v>
      </c>
      <c r="I150" s="31">
        <f>973080+L150</f>
        <v>1298880</v>
      </c>
      <c r="L150" s="26">
        <f t="shared" si="5"/>
        <v>325800</v>
      </c>
    </row>
    <row r="151" spans="1:12" ht="24.95" customHeight="1">
      <c r="A151" s="8">
        <v>14</v>
      </c>
      <c r="B151" s="9" t="s">
        <v>25</v>
      </c>
      <c r="C151" s="21"/>
      <c r="D151" s="21">
        <v>14229000</v>
      </c>
      <c r="E151" s="21">
        <v>10000000</v>
      </c>
      <c r="F151" s="21">
        <v>9488350</v>
      </c>
      <c r="G151" s="21"/>
      <c r="H151" s="21">
        <f t="shared" si="4"/>
        <v>14740650</v>
      </c>
      <c r="I151" s="31">
        <f>640560+L151</f>
        <v>840560</v>
      </c>
      <c r="L151" s="26">
        <f t="shared" si="5"/>
        <v>200000</v>
      </c>
    </row>
    <row r="152" spans="1:12" ht="24.95" customHeight="1">
      <c r="A152" s="8">
        <v>15</v>
      </c>
      <c r="B152" s="9" t="s">
        <v>36</v>
      </c>
      <c r="C152" s="21"/>
      <c r="D152" s="21">
        <v>35801120</v>
      </c>
      <c r="E152" s="21">
        <v>19110000</v>
      </c>
      <c r="F152" s="21">
        <v>16765544</v>
      </c>
      <c r="G152" s="21"/>
      <c r="H152" s="21">
        <f t="shared" si="4"/>
        <v>38145576</v>
      </c>
      <c r="I152" s="31">
        <f>1150968+L152</f>
        <v>1533168</v>
      </c>
      <c r="L152" s="26">
        <f t="shared" si="5"/>
        <v>382200</v>
      </c>
    </row>
    <row r="153" spans="1:12" ht="24.95" customHeight="1">
      <c r="A153" s="8">
        <v>16</v>
      </c>
      <c r="B153" s="8" t="s">
        <v>26</v>
      </c>
      <c r="C153" s="21"/>
      <c r="D153" s="21">
        <v>46290080</v>
      </c>
      <c r="E153" s="21">
        <v>40440000</v>
      </c>
      <c r="F153" s="21">
        <v>36147831</v>
      </c>
      <c r="G153" s="21"/>
      <c r="H153" s="21">
        <f t="shared" si="4"/>
        <v>50582249</v>
      </c>
      <c r="I153" s="31">
        <f>2421072+L153</f>
        <v>3229872</v>
      </c>
      <c r="L153" s="26">
        <f t="shared" si="5"/>
        <v>808800</v>
      </c>
    </row>
    <row r="154" spans="1:12" ht="24.95" customHeight="1">
      <c r="A154" s="8">
        <v>17</v>
      </c>
      <c r="B154" s="8" t="s">
        <v>28</v>
      </c>
      <c r="C154" s="21"/>
      <c r="D154" s="21">
        <v>14806025</v>
      </c>
      <c r="E154" s="21"/>
      <c r="F154" s="21"/>
      <c r="G154" s="21"/>
      <c r="H154" s="21">
        <f t="shared" si="4"/>
        <v>14806025</v>
      </c>
      <c r="I154" s="31">
        <v>0</v>
      </c>
      <c r="L154" s="26">
        <f t="shared" si="5"/>
        <v>0</v>
      </c>
    </row>
    <row r="155" spans="1:12" ht="24.95" customHeight="1">
      <c r="A155" s="8">
        <v>18</v>
      </c>
      <c r="B155" s="8" t="s">
        <v>27</v>
      </c>
      <c r="C155" s="21"/>
      <c r="D155" s="21">
        <v>59300000</v>
      </c>
      <c r="E155" s="21"/>
      <c r="F155" s="21"/>
      <c r="G155" s="21"/>
      <c r="H155" s="21">
        <f t="shared" si="4"/>
        <v>59300000</v>
      </c>
      <c r="I155" s="31">
        <v>0</v>
      </c>
      <c r="L155" s="26">
        <f t="shared" si="5"/>
        <v>0</v>
      </c>
    </row>
    <row r="156" spans="1:12" ht="24.95" customHeight="1">
      <c r="A156" s="8">
        <v>19</v>
      </c>
      <c r="B156" s="8" t="s">
        <v>42</v>
      </c>
      <c r="C156" s="21"/>
      <c r="D156" s="21">
        <v>1596769</v>
      </c>
      <c r="E156" s="21"/>
      <c r="F156" s="21"/>
      <c r="G156" s="21"/>
      <c r="H156" s="21">
        <f t="shared" si="4"/>
        <v>1596769</v>
      </c>
      <c r="I156" s="31">
        <v>48000</v>
      </c>
      <c r="L156" s="26">
        <f t="shared" si="5"/>
        <v>0</v>
      </c>
    </row>
    <row r="157" spans="1:12" ht="24.95" customHeight="1">
      <c r="A157" s="8">
        <v>20</v>
      </c>
      <c r="B157" s="8" t="s">
        <v>43</v>
      </c>
      <c r="C157" s="21"/>
      <c r="D157" s="21">
        <v>115512576</v>
      </c>
      <c r="E157" s="21"/>
      <c r="F157" s="21"/>
      <c r="G157" s="21"/>
      <c r="H157" s="21">
        <f t="shared" si="4"/>
        <v>115512576</v>
      </c>
      <c r="I157" s="31"/>
      <c r="L157" s="26">
        <f t="shared" si="5"/>
        <v>0</v>
      </c>
    </row>
    <row r="158" spans="1:12" ht="24.95" customHeight="1">
      <c r="A158" s="8">
        <v>21</v>
      </c>
      <c r="B158" s="8" t="s">
        <v>15</v>
      </c>
      <c r="C158" s="21"/>
      <c r="D158" s="21">
        <v>118254106</v>
      </c>
      <c r="E158" s="21"/>
      <c r="F158" s="21"/>
      <c r="G158" s="21"/>
      <c r="H158" s="21">
        <f t="shared" si="4"/>
        <v>118254106</v>
      </c>
      <c r="I158" s="30"/>
      <c r="L158" s="26">
        <f t="shared" si="5"/>
        <v>0</v>
      </c>
    </row>
    <row r="159" spans="1:12" ht="24.95" customHeight="1">
      <c r="A159" s="8">
        <v>22</v>
      </c>
      <c r="B159" s="8" t="s">
        <v>44</v>
      </c>
      <c r="C159" s="21"/>
      <c r="D159" s="21">
        <v>268841316</v>
      </c>
      <c r="E159" s="21"/>
      <c r="F159" s="21">
        <v>16532000</v>
      </c>
      <c r="G159" s="21"/>
      <c r="H159" s="21">
        <f t="shared" si="4"/>
        <v>252309316</v>
      </c>
      <c r="I159" s="30"/>
      <c r="L159" s="26">
        <f t="shared" si="5"/>
        <v>0</v>
      </c>
    </row>
    <row r="160" spans="1:12" ht="24.95" customHeight="1">
      <c r="A160" s="8">
        <v>23</v>
      </c>
      <c r="B160" s="8" t="s">
        <v>37</v>
      </c>
      <c r="C160" s="21"/>
      <c r="D160" s="21">
        <v>4990000</v>
      </c>
      <c r="E160" s="21"/>
      <c r="F160" s="21"/>
      <c r="G160" s="21"/>
      <c r="H160" s="21">
        <f t="shared" si="4"/>
        <v>4990000</v>
      </c>
      <c r="I160" s="30"/>
      <c r="L160" s="26">
        <f t="shared" si="5"/>
        <v>0</v>
      </c>
    </row>
    <row r="161" spans="1:12" ht="24.95" customHeight="1">
      <c r="A161" s="8">
        <v>24</v>
      </c>
      <c r="B161" s="8" t="s">
        <v>45</v>
      </c>
      <c r="C161" s="21"/>
      <c r="D161" s="21">
        <v>11622137</v>
      </c>
      <c r="E161" s="21">
        <v>3294000</v>
      </c>
      <c r="F161" s="21">
        <v>3294000</v>
      </c>
      <c r="G161" s="21"/>
      <c r="H161" s="21">
        <f t="shared" si="4"/>
        <v>11622137</v>
      </c>
      <c r="I161" s="30"/>
      <c r="L161" s="26"/>
    </row>
    <row r="162" spans="1:12" ht="24.95" customHeight="1">
      <c r="A162" s="8">
        <v>25</v>
      </c>
      <c r="B162" s="8" t="s">
        <v>46</v>
      </c>
      <c r="C162" s="21"/>
      <c r="D162" s="21">
        <v>1251000</v>
      </c>
      <c r="E162" s="21"/>
      <c r="F162" s="21">
        <v>1251000</v>
      </c>
      <c r="G162" s="21"/>
      <c r="H162" s="21">
        <f t="shared" si="4"/>
        <v>0</v>
      </c>
      <c r="I162" s="30"/>
      <c r="L162" s="26">
        <f t="shared" si="5"/>
        <v>0</v>
      </c>
    </row>
    <row r="163" spans="1:12" ht="24.95" customHeight="1">
      <c r="A163" s="8">
        <v>26</v>
      </c>
      <c r="B163" s="8" t="s">
        <v>50</v>
      </c>
      <c r="C163" s="21"/>
      <c r="D163" s="21">
        <v>4192272</v>
      </c>
      <c r="E163" s="21">
        <v>17000000</v>
      </c>
      <c r="F163" s="21"/>
      <c r="G163" s="21"/>
      <c r="H163" s="21">
        <f t="shared" si="4"/>
        <v>21192272</v>
      </c>
      <c r="I163" s="30"/>
      <c r="L163" s="26">
        <f t="shared" si="5"/>
        <v>340000</v>
      </c>
    </row>
    <row r="164" spans="1:12" ht="24.95" customHeight="1">
      <c r="A164" s="11"/>
      <c r="B164" s="11" t="s">
        <v>17</v>
      </c>
      <c r="C164" s="24"/>
      <c r="D164" s="13">
        <f>SUM(D138:D163)</f>
        <v>1618512050</v>
      </c>
      <c r="E164" s="13">
        <f>SUM(E138:E163)</f>
        <v>900854000</v>
      </c>
      <c r="F164" s="13">
        <f>SUM(F138:F163)</f>
        <v>840291568</v>
      </c>
      <c r="G164" s="13">
        <f>SUM(G138:G160)</f>
        <v>0</v>
      </c>
      <c r="H164" s="13">
        <f>SUM(H138:H163)</f>
        <v>1679074482</v>
      </c>
      <c r="I164" s="13">
        <f>SUM(I138:I163)</f>
        <v>27942880</v>
      </c>
      <c r="L164" s="26">
        <f>SUM(L144:L163)</f>
        <v>6343400</v>
      </c>
    </row>
    <row r="165" spans="1:12" ht="15.75">
      <c r="A165" s="6"/>
      <c r="B165" s="6"/>
      <c r="C165" s="14"/>
      <c r="D165" s="14"/>
      <c r="E165" s="14"/>
      <c r="F165" s="52" t="s">
        <v>58</v>
      </c>
      <c r="G165" s="52"/>
      <c r="H165" s="52"/>
      <c r="I165" s="26"/>
      <c r="L165" s="26">
        <f>I114+L164</f>
        <v>28282880</v>
      </c>
    </row>
    <row r="166" spans="1:12" ht="15.75">
      <c r="A166" s="6"/>
      <c r="B166" s="15" t="s">
        <v>18</v>
      </c>
      <c r="C166" s="14"/>
      <c r="D166" s="14"/>
      <c r="E166" s="14"/>
      <c r="F166" s="53" t="s">
        <v>19</v>
      </c>
      <c r="G166" s="53"/>
      <c r="H166" s="53"/>
    </row>
    <row r="167" spans="1:12" ht="15">
      <c r="A167" s="1"/>
      <c r="B167" s="1"/>
      <c r="C167" s="5"/>
      <c r="D167" s="5"/>
      <c r="E167" s="5"/>
      <c r="F167" s="5"/>
      <c r="G167" s="5"/>
      <c r="H167" s="5"/>
    </row>
    <row r="168" spans="1:12" ht="15">
      <c r="A168" s="1"/>
      <c r="B168" s="1"/>
      <c r="C168" s="5"/>
      <c r="D168" s="5"/>
      <c r="E168" s="5"/>
      <c r="F168" s="5"/>
      <c r="G168" s="5"/>
      <c r="H168" s="5"/>
    </row>
    <row r="169" spans="1:12" ht="15">
      <c r="A169" s="1"/>
      <c r="B169" s="1"/>
      <c r="C169" s="5"/>
      <c r="D169" s="5"/>
      <c r="E169" s="5"/>
      <c r="F169" s="5"/>
      <c r="G169" s="5"/>
      <c r="H169" s="5"/>
    </row>
    <row r="170" spans="1:12" ht="15">
      <c r="A170" s="1"/>
      <c r="B170" s="1"/>
      <c r="C170" s="5"/>
      <c r="D170" s="5"/>
      <c r="E170" s="5"/>
      <c r="F170" s="5"/>
      <c r="G170" s="5"/>
      <c r="H170" s="5"/>
      <c r="I170" s="26"/>
    </row>
    <row r="171" spans="1:12" ht="15">
      <c r="A171" s="1"/>
      <c r="B171" s="16" t="s">
        <v>20</v>
      </c>
      <c r="C171" s="7"/>
      <c r="D171" s="7"/>
      <c r="E171" s="7"/>
      <c r="F171" s="54" t="s">
        <v>21</v>
      </c>
      <c r="G171" s="54"/>
      <c r="H171" s="54"/>
    </row>
    <row r="172" spans="1:12" ht="20.25">
      <c r="A172" s="58" t="s">
        <v>1</v>
      </c>
      <c r="B172" s="58"/>
      <c r="C172" s="58"/>
      <c r="D172" s="58"/>
      <c r="E172" s="58"/>
      <c r="F172" s="58"/>
      <c r="G172" s="58"/>
      <c r="H172" s="58"/>
      <c r="I172" s="58"/>
    </row>
    <row r="173" spans="1:12" ht="18.75">
      <c r="A173" s="63" t="s">
        <v>2</v>
      </c>
      <c r="B173" s="63"/>
      <c r="C173" s="63"/>
      <c r="D173" s="63"/>
      <c r="E173" s="63"/>
      <c r="F173" s="63"/>
      <c r="G173" s="63"/>
      <c r="H173" s="63"/>
      <c r="I173" s="63"/>
    </row>
    <row r="174" spans="1:12" ht="18.75">
      <c r="C174" s="44"/>
      <c r="D174" s="59" t="s">
        <v>59</v>
      </c>
      <c r="E174" s="59"/>
      <c r="F174" s="59"/>
      <c r="G174" s="59"/>
      <c r="H174" s="44"/>
      <c r="I174" s="44"/>
    </row>
    <row r="175" spans="1:12" ht="15">
      <c r="B175" s="1"/>
      <c r="C175" s="1"/>
      <c r="D175" s="1"/>
      <c r="E175" s="1"/>
      <c r="I175" s="45" t="s">
        <v>24</v>
      </c>
      <c r="J175" s="1"/>
    </row>
    <row r="176" spans="1:12" ht="36" customHeight="1">
      <c r="A176" s="68" t="s">
        <v>63</v>
      </c>
      <c r="B176" s="70" t="s">
        <v>4</v>
      </c>
      <c r="C176" s="72" t="s">
        <v>5</v>
      </c>
      <c r="D176" s="73"/>
      <c r="E176" s="74" t="s">
        <v>8</v>
      </c>
      <c r="F176" s="75"/>
      <c r="G176" s="72" t="s">
        <v>6</v>
      </c>
      <c r="H176" s="73"/>
      <c r="I176" s="66" t="s">
        <v>60</v>
      </c>
    </row>
    <row r="177" spans="1:9" ht="30">
      <c r="A177" s="69"/>
      <c r="B177" s="71"/>
      <c r="C177" s="17" t="s">
        <v>23</v>
      </c>
      <c r="D177" s="47" t="s">
        <v>7</v>
      </c>
      <c r="E177" s="47" t="s">
        <v>9</v>
      </c>
      <c r="F177" s="47" t="s">
        <v>10</v>
      </c>
      <c r="G177" s="46" t="s">
        <v>22</v>
      </c>
      <c r="H177" s="47" t="s">
        <v>7</v>
      </c>
      <c r="I177" s="67"/>
    </row>
    <row r="178" spans="1:9" ht="24.95" customHeight="1">
      <c r="A178" s="8">
        <v>1</v>
      </c>
      <c r="B178" s="8" t="s">
        <v>39</v>
      </c>
      <c r="C178" s="21"/>
      <c r="D178" s="21">
        <v>218380</v>
      </c>
      <c r="E178" s="21"/>
      <c r="F178" s="21"/>
      <c r="G178" s="21"/>
      <c r="H178" s="21">
        <f t="shared" ref="H178:H203" si="6">D178+E178-F178</f>
        <v>218380</v>
      </c>
      <c r="I178" s="30"/>
    </row>
    <row r="179" spans="1:9" ht="24.95" customHeight="1">
      <c r="A179" s="8">
        <v>2</v>
      </c>
      <c r="B179" s="8" t="s">
        <v>11</v>
      </c>
      <c r="C179" s="21"/>
      <c r="D179" s="21">
        <v>319319265</v>
      </c>
      <c r="E179" s="21"/>
      <c r="F179" s="21">
        <v>10215010</v>
      </c>
      <c r="G179" s="21"/>
      <c r="H179" s="21">
        <f t="shared" si="6"/>
        <v>309104255</v>
      </c>
      <c r="I179" s="33" t="s">
        <v>61</v>
      </c>
    </row>
    <row r="180" spans="1:9" ht="24.95" customHeight="1">
      <c r="A180" s="8">
        <v>3</v>
      </c>
      <c r="B180" s="8" t="s">
        <v>40</v>
      </c>
      <c r="C180" s="21"/>
      <c r="D180" s="21">
        <v>0</v>
      </c>
      <c r="E180" s="21">
        <v>130430000</v>
      </c>
      <c r="F180" s="21">
        <v>17672500</v>
      </c>
      <c r="G180" s="21"/>
      <c r="H180" s="21">
        <f t="shared" si="6"/>
        <v>112757500</v>
      </c>
      <c r="I180" s="31">
        <f>E180*2/100</f>
        <v>2608600</v>
      </c>
    </row>
    <row r="181" spans="1:9" ht="24.95" customHeight="1">
      <c r="A181" s="8">
        <v>4</v>
      </c>
      <c r="B181" s="8" t="s">
        <v>12</v>
      </c>
      <c r="C181" s="21"/>
      <c r="D181" s="21">
        <v>10851740</v>
      </c>
      <c r="E181" s="21"/>
      <c r="F181" s="21"/>
      <c r="G181" s="21"/>
      <c r="H181" s="21">
        <f t="shared" si="6"/>
        <v>10851740</v>
      </c>
      <c r="I181" s="33"/>
    </row>
    <row r="182" spans="1:9" ht="24.95" customHeight="1">
      <c r="A182" s="8">
        <v>5</v>
      </c>
      <c r="B182" s="8" t="s">
        <v>31</v>
      </c>
      <c r="C182" s="21"/>
      <c r="D182" s="21">
        <v>347900</v>
      </c>
      <c r="E182" s="21"/>
      <c r="F182" s="21"/>
      <c r="G182" s="21"/>
      <c r="H182" s="21">
        <f t="shared" si="6"/>
        <v>347900</v>
      </c>
      <c r="I182" s="30"/>
    </row>
    <row r="183" spans="1:9" ht="24.95" customHeight="1">
      <c r="A183" s="8">
        <v>6</v>
      </c>
      <c r="B183" s="8" t="s">
        <v>32</v>
      </c>
      <c r="C183" s="21"/>
      <c r="D183" s="21">
        <v>164506468</v>
      </c>
      <c r="E183" s="21">
        <v>85800000</v>
      </c>
      <c r="F183" s="21">
        <v>155248675</v>
      </c>
      <c r="G183" s="21"/>
      <c r="H183" s="21">
        <f t="shared" si="6"/>
        <v>95057793</v>
      </c>
      <c r="I183" s="30"/>
    </row>
    <row r="184" spans="1:9" ht="24.95" customHeight="1">
      <c r="A184" s="8">
        <v>7</v>
      </c>
      <c r="B184" s="8" t="s">
        <v>29</v>
      </c>
      <c r="C184" s="21"/>
      <c r="D184" s="21">
        <v>4303650</v>
      </c>
      <c r="E184" s="21"/>
      <c r="F184" s="21">
        <v>871000</v>
      </c>
      <c r="G184" s="21"/>
      <c r="H184" s="21">
        <f t="shared" si="6"/>
        <v>3432650</v>
      </c>
      <c r="I184" s="31">
        <v>1224800</v>
      </c>
    </row>
    <row r="185" spans="1:9" ht="24.95" customHeight="1">
      <c r="A185" s="8">
        <v>8</v>
      </c>
      <c r="B185" s="8" t="s">
        <v>13</v>
      </c>
      <c r="C185" s="21"/>
      <c r="D185" s="21">
        <v>52931662</v>
      </c>
      <c r="E185" s="21">
        <v>28600000</v>
      </c>
      <c r="F185" s="21">
        <v>40156850</v>
      </c>
      <c r="G185" s="21"/>
      <c r="H185" s="21">
        <f t="shared" si="6"/>
        <v>41374812</v>
      </c>
      <c r="I185" s="31">
        <v>0</v>
      </c>
    </row>
    <row r="186" spans="1:9" ht="24.95" customHeight="1">
      <c r="A186" s="8">
        <v>9</v>
      </c>
      <c r="B186" s="8" t="s">
        <v>14</v>
      </c>
      <c r="C186" s="21"/>
      <c r="D186" s="21">
        <v>105658080</v>
      </c>
      <c r="E186" s="21"/>
      <c r="F186" s="21">
        <v>83149391</v>
      </c>
      <c r="G186" s="21"/>
      <c r="H186" s="21">
        <f t="shared" si="6"/>
        <v>22508689</v>
      </c>
      <c r="I186" s="31">
        <v>8982000</v>
      </c>
    </row>
    <row r="187" spans="1:9" ht="24.95" customHeight="1">
      <c r="A187" s="8">
        <v>10</v>
      </c>
      <c r="B187" s="8" t="s">
        <v>33</v>
      </c>
      <c r="C187" s="21"/>
      <c r="D187" s="21">
        <v>69253963</v>
      </c>
      <c r="E187" s="21"/>
      <c r="F187" s="21">
        <v>652000</v>
      </c>
      <c r="G187" s="21"/>
      <c r="H187" s="21">
        <f t="shared" si="6"/>
        <v>68601963</v>
      </c>
      <c r="I187" s="31">
        <v>0</v>
      </c>
    </row>
    <row r="188" spans="1:9" ht="24.95" customHeight="1">
      <c r="A188" s="8">
        <v>11</v>
      </c>
      <c r="B188" s="8" t="s">
        <v>34</v>
      </c>
      <c r="C188" s="21"/>
      <c r="D188" s="21">
        <v>166082658</v>
      </c>
      <c r="E188" s="21"/>
      <c r="F188" s="21">
        <v>137705804</v>
      </c>
      <c r="G188" s="21"/>
      <c r="H188" s="21">
        <f t="shared" si="6"/>
        <v>28376854</v>
      </c>
      <c r="I188" s="31">
        <v>10785600</v>
      </c>
    </row>
    <row r="189" spans="1:9" ht="24.95" customHeight="1">
      <c r="A189" s="8">
        <v>12</v>
      </c>
      <c r="B189" s="8" t="s">
        <v>30</v>
      </c>
      <c r="C189" s="21"/>
      <c r="D189" s="21">
        <v>63280000</v>
      </c>
      <c r="E189" s="21"/>
      <c r="F189" s="21"/>
      <c r="G189" s="21"/>
      <c r="H189" s="21">
        <f t="shared" si="6"/>
        <v>63280000</v>
      </c>
      <c r="I189" s="31">
        <v>0</v>
      </c>
    </row>
    <row r="190" spans="1:9" ht="24.95" customHeight="1">
      <c r="A190" s="8">
        <v>13</v>
      </c>
      <c r="B190" s="8" t="s">
        <v>35</v>
      </c>
      <c r="C190" s="21"/>
      <c r="D190" s="21">
        <v>19269040</v>
      </c>
      <c r="E190" s="21"/>
      <c r="F190" s="21">
        <v>17186630</v>
      </c>
      <c r="G190" s="21"/>
      <c r="H190" s="21">
        <f t="shared" si="6"/>
        <v>2082410</v>
      </c>
      <c r="I190" s="31">
        <v>1298880</v>
      </c>
    </row>
    <row r="191" spans="1:9" ht="24.95" customHeight="1">
      <c r="A191" s="8">
        <v>14</v>
      </c>
      <c r="B191" s="8" t="s">
        <v>25</v>
      </c>
      <c r="C191" s="21"/>
      <c r="D191" s="21">
        <v>14740650</v>
      </c>
      <c r="E191" s="21"/>
      <c r="F191" s="21">
        <v>10088988</v>
      </c>
      <c r="G191" s="21"/>
      <c r="H191" s="21">
        <f t="shared" si="6"/>
        <v>4651662</v>
      </c>
      <c r="I191" s="31">
        <v>840560</v>
      </c>
    </row>
    <row r="192" spans="1:9" ht="24.95" customHeight="1">
      <c r="A192" s="8">
        <v>15</v>
      </c>
      <c r="B192" s="8" t="s">
        <v>36</v>
      </c>
      <c r="C192" s="21"/>
      <c r="D192" s="21">
        <v>38145576</v>
      </c>
      <c r="E192" s="21"/>
      <c r="F192" s="21">
        <v>4494403</v>
      </c>
      <c r="G192" s="21"/>
      <c r="H192" s="21">
        <f t="shared" si="6"/>
        <v>33651173</v>
      </c>
      <c r="I192" s="31">
        <v>1533168</v>
      </c>
    </row>
    <row r="193" spans="1:9" ht="24.95" customHeight="1">
      <c r="A193" s="8">
        <v>16</v>
      </c>
      <c r="B193" s="8" t="s">
        <v>26</v>
      </c>
      <c r="C193" s="21"/>
      <c r="D193" s="21">
        <v>50582249</v>
      </c>
      <c r="E193" s="21"/>
      <c r="F193" s="21">
        <v>45887258</v>
      </c>
      <c r="G193" s="21"/>
      <c r="H193" s="21">
        <f t="shared" si="6"/>
        <v>4694991</v>
      </c>
      <c r="I193" s="31">
        <v>3229872</v>
      </c>
    </row>
    <row r="194" spans="1:9" ht="24.95" customHeight="1">
      <c r="A194" s="8">
        <v>17</v>
      </c>
      <c r="B194" s="8" t="s">
        <v>28</v>
      </c>
      <c r="C194" s="21"/>
      <c r="D194" s="21">
        <v>14806025</v>
      </c>
      <c r="E194" s="21"/>
      <c r="F194" s="21"/>
      <c r="G194" s="21"/>
      <c r="H194" s="21">
        <f t="shared" si="6"/>
        <v>14806025</v>
      </c>
      <c r="I194" s="31">
        <v>0</v>
      </c>
    </row>
    <row r="195" spans="1:9" ht="24.95" customHeight="1">
      <c r="A195" s="8">
        <v>18</v>
      </c>
      <c r="B195" s="8" t="s">
        <v>27</v>
      </c>
      <c r="C195" s="21"/>
      <c r="D195" s="21">
        <v>59300000</v>
      </c>
      <c r="E195" s="21"/>
      <c r="F195" s="21"/>
      <c r="G195" s="21"/>
      <c r="H195" s="21">
        <f t="shared" si="6"/>
        <v>59300000</v>
      </c>
      <c r="I195" s="31">
        <v>0</v>
      </c>
    </row>
    <row r="196" spans="1:9" ht="24.95" customHeight="1">
      <c r="A196" s="8">
        <v>19</v>
      </c>
      <c r="B196" s="8" t="s">
        <v>42</v>
      </c>
      <c r="C196" s="21"/>
      <c r="D196" s="21">
        <v>1596769</v>
      </c>
      <c r="E196" s="21"/>
      <c r="F196" s="21"/>
      <c r="G196" s="21"/>
      <c r="H196" s="21">
        <f t="shared" si="6"/>
        <v>1596769</v>
      </c>
      <c r="I196" s="31">
        <v>48000</v>
      </c>
    </row>
    <row r="197" spans="1:9" ht="24.95" customHeight="1">
      <c r="A197" s="8">
        <v>20</v>
      </c>
      <c r="B197" s="8" t="s">
        <v>43</v>
      </c>
      <c r="C197" s="21"/>
      <c r="D197" s="21">
        <v>115512576</v>
      </c>
      <c r="E197" s="21"/>
      <c r="F197" s="21">
        <v>39338000</v>
      </c>
      <c r="G197" s="21"/>
      <c r="H197" s="21">
        <f t="shared" si="6"/>
        <v>76174576</v>
      </c>
      <c r="I197" s="31"/>
    </row>
    <row r="198" spans="1:9" ht="24.95" customHeight="1">
      <c r="A198" s="8">
        <v>21</v>
      </c>
      <c r="B198" s="8" t="s">
        <v>15</v>
      </c>
      <c r="C198" s="21"/>
      <c r="D198" s="21">
        <v>118254106</v>
      </c>
      <c r="E198" s="21"/>
      <c r="F198" s="21">
        <v>35800000</v>
      </c>
      <c r="G198" s="21"/>
      <c r="H198" s="21">
        <f t="shared" si="6"/>
        <v>82454106</v>
      </c>
      <c r="I198" s="30"/>
    </row>
    <row r="199" spans="1:9" ht="24.95" customHeight="1">
      <c r="A199" s="8">
        <v>22</v>
      </c>
      <c r="B199" s="8" t="s">
        <v>44</v>
      </c>
      <c r="C199" s="21"/>
      <c r="D199" s="21">
        <v>252309316</v>
      </c>
      <c r="E199" s="21"/>
      <c r="F199" s="21">
        <v>2833500</v>
      </c>
      <c r="G199" s="21"/>
      <c r="H199" s="21">
        <f t="shared" si="6"/>
        <v>249475816</v>
      </c>
      <c r="I199" s="30"/>
    </row>
    <row r="200" spans="1:9" ht="24.95" customHeight="1">
      <c r="A200" s="8">
        <v>23</v>
      </c>
      <c r="B200" s="8" t="s">
        <v>37</v>
      </c>
      <c r="C200" s="21"/>
      <c r="D200" s="21">
        <v>4990000</v>
      </c>
      <c r="E200" s="21"/>
      <c r="F200" s="21"/>
      <c r="G200" s="21"/>
      <c r="H200" s="21">
        <f t="shared" si="6"/>
        <v>4990000</v>
      </c>
      <c r="I200" s="30"/>
    </row>
    <row r="201" spans="1:9" ht="24.95" customHeight="1">
      <c r="A201" s="8">
        <v>24</v>
      </c>
      <c r="B201" s="8" t="s">
        <v>45</v>
      </c>
      <c r="C201" s="21"/>
      <c r="D201" s="21">
        <v>11622137</v>
      </c>
      <c r="E201" s="21"/>
      <c r="F201" s="21"/>
      <c r="G201" s="21"/>
      <c r="H201" s="21">
        <f t="shared" si="6"/>
        <v>11622137</v>
      </c>
      <c r="I201" s="30"/>
    </row>
    <row r="202" spans="1:9" ht="24.95" customHeight="1">
      <c r="A202" s="8">
        <v>25</v>
      </c>
      <c r="B202" s="8" t="s">
        <v>46</v>
      </c>
      <c r="C202" s="21"/>
      <c r="D202" s="21">
        <v>0</v>
      </c>
      <c r="E202" s="21"/>
      <c r="F202" s="21"/>
      <c r="G202" s="21"/>
      <c r="H202" s="21">
        <f t="shared" si="6"/>
        <v>0</v>
      </c>
      <c r="I202" s="30"/>
    </row>
    <row r="203" spans="1:9" ht="24.95" customHeight="1">
      <c r="A203" s="8">
        <v>26</v>
      </c>
      <c r="B203" s="8" t="s">
        <v>50</v>
      </c>
      <c r="C203" s="21"/>
      <c r="D203" s="21">
        <v>21192272</v>
      </c>
      <c r="E203" s="21"/>
      <c r="F203" s="21"/>
      <c r="G203" s="21"/>
      <c r="H203" s="21">
        <f t="shared" si="6"/>
        <v>21192272</v>
      </c>
      <c r="I203" s="30"/>
    </row>
    <row r="204" spans="1:9" ht="24.95" customHeight="1">
      <c r="A204" s="34"/>
      <c r="B204" s="11" t="s">
        <v>17</v>
      </c>
      <c r="C204" s="24"/>
      <c r="D204" s="13">
        <f>SUM(D178:D203)</f>
        <v>1679074482</v>
      </c>
      <c r="E204" s="13">
        <f>SUM(E178:E203)</f>
        <v>244830000</v>
      </c>
      <c r="F204" s="13">
        <f>SUM(F178:F203)</f>
        <v>601300009</v>
      </c>
      <c r="G204" s="13">
        <f>SUM(G178:G200)</f>
        <v>0</v>
      </c>
      <c r="H204" s="13">
        <f>SUM(H178:H203)</f>
        <v>1322604473</v>
      </c>
      <c r="I204" s="13">
        <f>SUM(I178:I203)</f>
        <v>30551480</v>
      </c>
    </row>
    <row r="205" spans="1:9" ht="15.75">
      <c r="B205" s="6"/>
      <c r="C205" s="14"/>
      <c r="D205" s="14"/>
      <c r="G205" s="52" t="s">
        <v>62</v>
      </c>
      <c r="H205" s="52"/>
      <c r="I205" s="52"/>
    </row>
    <row r="206" spans="1:9" ht="15.75">
      <c r="B206" s="15" t="s">
        <v>18</v>
      </c>
      <c r="C206" s="14"/>
      <c r="D206" s="14"/>
      <c r="E206" s="14"/>
      <c r="G206" s="53" t="s">
        <v>19</v>
      </c>
      <c r="H206" s="53"/>
      <c r="I206" s="53"/>
    </row>
    <row r="207" spans="1:9" ht="15">
      <c r="B207" s="1"/>
      <c r="C207" s="5"/>
      <c r="D207" s="5"/>
      <c r="E207" s="5"/>
      <c r="F207" s="5"/>
      <c r="G207" s="5"/>
      <c r="H207" s="5"/>
    </row>
    <row r="208" spans="1:9" ht="15">
      <c r="B208" s="1"/>
      <c r="C208" s="5"/>
      <c r="D208" s="5"/>
      <c r="E208" s="5"/>
      <c r="F208" s="5"/>
      <c r="G208" s="5"/>
      <c r="H208" s="5"/>
    </row>
    <row r="209" spans="1:9" ht="15">
      <c r="B209" s="1"/>
      <c r="C209" s="5"/>
      <c r="D209" s="5"/>
      <c r="E209" s="5"/>
      <c r="F209" s="5"/>
      <c r="G209" s="5"/>
      <c r="H209" s="5"/>
    </row>
    <row r="210" spans="1:9" ht="15">
      <c r="B210" s="1"/>
      <c r="C210" s="5"/>
      <c r="D210" s="5"/>
      <c r="E210" s="5"/>
      <c r="F210" s="5"/>
      <c r="G210" s="5"/>
      <c r="H210" s="5"/>
    </row>
    <row r="211" spans="1:9">
      <c r="B211" s="16" t="s">
        <v>20</v>
      </c>
      <c r="C211" s="7"/>
      <c r="D211" s="7"/>
      <c r="G211" s="54" t="s">
        <v>21</v>
      </c>
      <c r="H211" s="54"/>
      <c r="I211" s="54"/>
    </row>
    <row r="212" spans="1:9" ht="15">
      <c r="A212" s="20" t="s">
        <v>0</v>
      </c>
    </row>
    <row r="213" spans="1:9" ht="20.25">
      <c r="A213" s="58" t="s">
        <v>1</v>
      </c>
      <c r="B213" s="58"/>
      <c r="C213" s="58"/>
      <c r="D213" s="58"/>
      <c r="E213" s="58"/>
      <c r="F213" s="58"/>
      <c r="G213" s="58"/>
      <c r="H213" s="58"/>
      <c r="I213" s="58"/>
    </row>
    <row r="214" spans="1:9" ht="18.75">
      <c r="A214" s="63" t="s">
        <v>2</v>
      </c>
      <c r="B214" s="63"/>
      <c r="C214" s="63"/>
      <c r="D214" s="63"/>
      <c r="E214" s="63"/>
      <c r="F214" s="63"/>
      <c r="G214" s="63"/>
      <c r="H214" s="63"/>
      <c r="I214" s="63"/>
    </row>
    <row r="215" spans="1:9" ht="18.75">
      <c r="C215" s="44"/>
      <c r="D215" s="59" t="s">
        <v>64</v>
      </c>
      <c r="E215" s="59"/>
      <c r="F215" s="59"/>
      <c r="G215" s="59"/>
      <c r="H215" s="44"/>
      <c r="I215" s="44"/>
    </row>
    <row r="217" spans="1:9" ht="15">
      <c r="B217" s="1"/>
      <c r="C217" s="5"/>
      <c r="D217" s="5"/>
      <c r="E217" s="5"/>
      <c r="F217" s="5"/>
      <c r="G217" s="5"/>
      <c r="H217" s="5"/>
    </row>
    <row r="218" spans="1:9" ht="15">
      <c r="B218" s="1"/>
      <c r="C218" s="5"/>
      <c r="D218" s="5"/>
      <c r="E218" s="5"/>
      <c r="F218" s="5"/>
      <c r="G218" s="5"/>
      <c r="H218" s="5"/>
    </row>
    <row r="219" spans="1:9" ht="15">
      <c r="B219" s="1"/>
      <c r="C219" s="5"/>
      <c r="D219" s="5"/>
      <c r="E219" s="5"/>
      <c r="F219" s="5"/>
      <c r="G219" s="5"/>
      <c r="H219" s="5"/>
    </row>
    <row r="220" spans="1:9">
      <c r="B220" s="16"/>
      <c r="C220" s="7"/>
      <c r="D220" s="7"/>
      <c r="G220" s="43"/>
      <c r="H220" s="43"/>
      <c r="I220" s="43"/>
    </row>
    <row r="221" spans="1:9">
      <c r="B221" s="16"/>
      <c r="C221" s="7"/>
      <c r="D221" s="7"/>
      <c r="G221" s="43"/>
      <c r="H221" s="43"/>
      <c r="I221" s="43"/>
    </row>
    <row r="222" spans="1:9">
      <c r="B222" s="16"/>
      <c r="C222" s="7"/>
      <c r="D222" s="7"/>
      <c r="G222" s="43"/>
      <c r="H222" s="43"/>
      <c r="I222" s="43"/>
    </row>
    <row r="224" spans="1:9" ht="2.25" customHeight="1"/>
  </sheetData>
  <mergeCells count="51">
    <mergeCell ref="I6:I7"/>
    <mergeCell ref="D215:G215"/>
    <mergeCell ref="I176:I177"/>
    <mergeCell ref="G205:I205"/>
    <mergeCell ref="G206:I206"/>
    <mergeCell ref="G211:I211"/>
    <mergeCell ref="A213:I213"/>
    <mergeCell ref="A214:I214"/>
    <mergeCell ref="D174:G174"/>
    <mergeCell ref="A176:A177"/>
    <mergeCell ref="B176:B177"/>
    <mergeCell ref="C176:D176"/>
    <mergeCell ref="E176:F176"/>
    <mergeCell ref="G176:H176"/>
    <mergeCell ref="I136:I137"/>
    <mergeCell ref="F165:H165"/>
    <mergeCell ref="F166:H166"/>
    <mergeCell ref="F171:H171"/>
    <mergeCell ref="A172:I172"/>
    <mergeCell ref="A173:I173"/>
    <mergeCell ref="G135:H135"/>
    <mergeCell ref="A136:A137"/>
    <mergeCell ref="B136:B137"/>
    <mergeCell ref="C136:D136"/>
    <mergeCell ref="E136:F136"/>
    <mergeCell ref="G136:H136"/>
    <mergeCell ref="I86:I87"/>
    <mergeCell ref="F115:H115"/>
    <mergeCell ref="F116:H116"/>
    <mergeCell ref="F121:H121"/>
    <mergeCell ref="C132:F132"/>
    <mergeCell ref="D134:E134"/>
    <mergeCell ref="G85:H85"/>
    <mergeCell ref="A86:A87"/>
    <mergeCell ref="B86:B87"/>
    <mergeCell ref="C86:D86"/>
    <mergeCell ref="E86:F86"/>
    <mergeCell ref="G86:H86"/>
    <mergeCell ref="A6:A7"/>
    <mergeCell ref="B6:B7"/>
    <mergeCell ref="C6:D6"/>
    <mergeCell ref="E6:F6"/>
    <mergeCell ref="G6:H6"/>
    <mergeCell ref="C2:F2"/>
    <mergeCell ref="D4:E4"/>
    <mergeCell ref="G5:H5"/>
    <mergeCell ref="C82:F82"/>
    <mergeCell ref="D84:E84"/>
    <mergeCell ref="F37:H37"/>
    <mergeCell ref="F39:H39"/>
    <mergeCell ref="F36:H36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8"/>
  <sheetViews>
    <sheetView topLeftCell="C30" workbookViewId="0">
      <selection activeCell="L36" sqref="L36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6" customWidth="1"/>
    <col min="10" max="10" width="12.625" customWidth="1"/>
    <col min="11" max="11" width="9" hidden="1" customWidth="1"/>
    <col min="12" max="12" width="11.75" customWidth="1"/>
  </cols>
  <sheetData>
    <row r="1" spans="1:11" ht="20.100000000000001" customHeight="1">
      <c r="A1" s="20" t="s">
        <v>0</v>
      </c>
      <c r="I1" s="1"/>
      <c r="J1" s="1"/>
      <c r="K1" s="1"/>
    </row>
    <row r="2" spans="1:11" ht="20.100000000000001" customHeight="1">
      <c r="A2" s="1"/>
      <c r="B2" s="1"/>
      <c r="C2" s="58" t="s">
        <v>1</v>
      </c>
      <c r="D2" s="58"/>
      <c r="E2" s="58"/>
      <c r="F2" s="58"/>
      <c r="G2" s="1"/>
      <c r="H2" s="1"/>
      <c r="I2" s="1"/>
      <c r="J2" s="1"/>
      <c r="K2" s="1"/>
    </row>
    <row r="3" spans="1:11" ht="20.100000000000001" customHeight="1">
      <c r="A3" s="1"/>
      <c r="B3" s="3"/>
      <c r="C3" s="4" t="s">
        <v>2</v>
      </c>
      <c r="D3" s="4"/>
      <c r="E3" s="4"/>
      <c r="F3" s="4"/>
      <c r="G3" s="3"/>
      <c r="H3" s="3"/>
      <c r="I3" s="1"/>
      <c r="J3" s="1"/>
      <c r="K3" s="1"/>
    </row>
    <row r="4" spans="1:11" ht="20.100000000000001" customHeight="1">
      <c r="A4" s="1"/>
      <c r="B4" s="1"/>
      <c r="C4" s="2"/>
      <c r="D4" s="59" t="s">
        <v>51</v>
      </c>
      <c r="E4" s="59"/>
      <c r="F4" s="2"/>
      <c r="G4" s="1"/>
      <c r="H4" s="1"/>
      <c r="I4" s="1"/>
      <c r="J4" s="1"/>
      <c r="K4" s="1"/>
    </row>
    <row r="5" spans="1:11" ht="20.100000000000001" customHeight="1">
      <c r="A5" s="1"/>
      <c r="B5" s="1"/>
      <c r="C5" s="1"/>
      <c r="D5" s="1"/>
      <c r="E5" s="1"/>
      <c r="F5" s="1"/>
      <c r="G5" s="57" t="s">
        <v>24</v>
      </c>
      <c r="H5" s="57"/>
      <c r="I5" s="1"/>
      <c r="J5" s="1"/>
      <c r="K5" s="1"/>
    </row>
    <row r="6" spans="1:11" ht="24.95" customHeight="1">
      <c r="A6" s="51" t="s">
        <v>3</v>
      </c>
      <c r="B6" s="51" t="s">
        <v>4</v>
      </c>
      <c r="C6" s="51" t="s">
        <v>5</v>
      </c>
      <c r="D6" s="51"/>
      <c r="E6" s="60" t="s">
        <v>8</v>
      </c>
      <c r="F6" s="60"/>
      <c r="G6" s="51" t="s">
        <v>6</v>
      </c>
      <c r="H6" s="51"/>
      <c r="I6" s="64" t="s">
        <v>88</v>
      </c>
      <c r="J6" s="1"/>
      <c r="K6" s="1"/>
    </row>
    <row r="7" spans="1:11" ht="31.5" customHeight="1">
      <c r="A7" s="51"/>
      <c r="B7" s="51"/>
      <c r="C7" s="17" t="s">
        <v>23</v>
      </c>
      <c r="D7" s="47" t="s">
        <v>7</v>
      </c>
      <c r="E7" s="47" t="s">
        <v>9</v>
      </c>
      <c r="F7" s="47" t="s">
        <v>10</v>
      </c>
      <c r="G7" s="46" t="s">
        <v>22</v>
      </c>
      <c r="H7" s="47" t="s">
        <v>7</v>
      </c>
      <c r="I7" s="65"/>
      <c r="J7" s="1"/>
      <c r="K7" s="1"/>
    </row>
    <row r="8" spans="1:11" ht="35.1" customHeight="1">
      <c r="A8" s="8">
        <v>1</v>
      </c>
      <c r="B8" s="22" t="s">
        <v>39</v>
      </c>
      <c r="C8" s="21"/>
      <c r="D8" s="21">
        <v>218380</v>
      </c>
      <c r="E8" s="21"/>
      <c r="F8" s="21"/>
      <c r="G8" s="21"/>
      <c r="H8" s="21">
        <f>D8+E8-F8</f>
        <v>218380</v>
      </c>
      <c r="I8" s="50"/>
      <c r="J8" s="1"/>
      <c r="K8" s="1"/>
    </row>
    <row r="9" spans="1:11" ht="35.1" customHeight="1">
      <c r="A9" s="8">
        <v>2</v>
      </c>
      <c r="B9" s="9" t="s">
        <v>11</v>
      </c>
      <c r="C9" s="21"/>
      <c r="D9" s="21">
        <v>180139730</v>
      </c>
      <c r="E9" s="21">
        <v>101840000</v>
      </c>
      <c r="F9" s="21">
        <v>41699165</v>
      </c>
      <c r="G9" s="21"/>
      <c r="H9" s="21">
        <f t="shared" ref="H9:H26" si="0">D9+E9-F9</f>
        <v>240280565</v>
      </c>
      <c r="I9" s="50" t="s">
        <v>89</v>
      </c>
      <c r="J9" s="25">
        <f>E9*40/100</f>
        <v>40736000</v>
      </c>
      <c r="K9" s="1"/>
    </row>
    <row r="10" spans="1:11" ht="35.1" customHeight="1">
      <c r="A10" s="8">
        <v>3</v>
      </c>
      <c r="B10" s="9" t="s">
        <v>40</v>
      </c>
      <c r="C10" s="21"/>
      <c r="D10" s="21">
        <v>0</v>
      </c>
      <c r="E10" s="21"/>
      <c r="F10" s="21"/>
      <c r="G10" s="21"/>
      <c r="H10" s="21">
        <f t="shared" si="0"/>
        <v>0</v>
      </c>
      <c r="I10" s="49"/>
      <c r="J10" s="1"/>
      <c r="K10" s="1"/>
    </row>
    <row r="11" spans="1:11" ht="35.1" customHeight="1">
      <c r="A11" s="8">
        <v>4</v>
      </c>
      <c r="B11" s="9" t="s">
        <v>12</v>
      </c>
      <c r="C11" s="21"/>
      <c r="D11" s="21">
        <v>21761100</v>
      </c>
      <c r="E11" s="21"/>
      <c r="F11" s="21"/>
      <c r="G11" s="21"/>
      <c r="H11" s="21">
        <f t="shared" si="0"/>
        <v>21761100</v>
      </c>
      <c r="I11" s="8"/>
      <c r="J11" s="1"/>
      <c r="K11" s="1"/>
    </row>
    <row r="12" spans="1:11" ht="35.1" customHeight="1">
      <c r="A12" s="8">
        <v>5</v>
      </c>
      <c r="B12" s="9" t="s">
        <v>31</v>
      </c>
      <c r="C12" s="21"/>
      <c r="D12" s="21">
        <v>548900</v>
      </c>
      <c r="E12" s="21"/>
      <c r="F12" s="21">
        <v>201000</v>
      </c>
      <c r="G12" s="21"/>
      <c r="H12" s="21">
        <f t="shared" si="0"/>
        <v>347900</v>
      </c>
      <c r="I12" s="8"/>
      <c r="J12" s="1"/>
      <c r="K12" s="1"/>
    </row>
    <row r="13" spans="1:11" ht="35.1" customHeight="1">
      <c r="A13" s="8">
        <v>6</v>
      </c>
      <c r="B13" s="9" t="s">
        <v>32</v>
      </c>
      <c r="C13" s="21"/>
      <c r="D13" s="21">
        <v>207571720</v>
      </c>
      <c r="E13" s="21">
        <v>356340000</v>
      </c>
      <c r="F13" s="21">
        <v>411337175</v>
      </c>
      <c r="G13" s="21"/>
      <c r="H13" s="21">
        <f t="shared" si="0"/>
        <v>152574545</v>
      </c>
      <c r="I13" s="8"/>
      <c r="J13" s="1"/>
      <c r="K13" s="1"/>
    </row>
    <row r="14" spans="1:11" ht="35.1" customHeight="1">
      <c r="A14" s="8">
        <v>7</v>
      </c>
      <c r="B14" s="9" t="s">
        <v>29</v>
      </c>
      <c r="C14" s="21"/>
      <c r="D14" s="21">
        <v>18696650</v>
      </c>
      <c r="E14" s="21">
        <v>12440000</v>
      </c>
      <c r="F14" s="21">
        <v>25521000</v>
      </c>
      <c r="G14" s="21"/>
      <c r="H14" s="21">
        <f t="shared" si="0"/>
        <v>5615650</v>
      </c>
      <c r="I14" s="76">
        <f>' THU CHI (2)'!I14+'THU CHI (3)'!J14</f>
        <v>729600</v>
      </c>
      <c r="J14" s="25">
        <f>E14*2/100</f>
        <v>248800</v>
      </c>
      <c r="K14" s="1"/>
    </row>
    <row r="15" spans="1:11" ht="35.1" customHeight="1">
      <c r="A15" s="8">
        <v>8</v>
      </c>
      <c r="B15" s="9" t="s">
        <v>13</v>
      </c>
      <c r="C15" s="21"/>
      <c r="D15" s="21">
        <v>89962687</v>
      </c>
      <c r="E15" s="21">
        <v>118780000</v>
      </c>
      <c r="F15" s="21">
        <v>130200450</v>
      </c>
      <c r="G15" s="21"/>
      <c r="H15" s="21">
        <f t="shared" si="0"/>
        <v>78542237</v>
      </c>
      <c r="I15" s="8"/>
      <c r="J15" s="25"/>
      <c r="K15" s="1"/>
    </row>
    <row r="16" spans="1:11" ht="35.1" customHeight="1">
      <c r="A16" s="8">
        <v>9</v>
      </c>
      <c r="B16" s="9" t="s">
        <v>14</v>
      </c>
      <c r="C16" s="21"/>
      <c r="D16" s="21">
        <v>94324528</v>
      </c>
      <c r="E16" s="21">
        <v>91350000</v>
      </c>
      <c r="F16" s="21">
        <v>71883557</v>
      </c>
      <c r="G16" s="21"/>
      <c r="H16" s="21">
        <f t="shared" si="0"/>
        <v>113790971</v>
      </c>
      <c r="I16" s="76">
        <f>J16+' THU CHI (2)'!I16</f>
        <v>5379200</v>
      </c>
      <c r="J16" s="25">
        <f>E16*2/100</f>
        <v>1827000</v>
      </c>
      <c r="K16" s="1"/>
    </row>
    <row r="17" spans="1:11" ht="35.1" customHeight="1">
      <c r="A17" s="8">
        <v>10</v>
      </c>
      <c r="B17" s="9" t="s">
        <v>33</v>
      </c>
      <c r="C17" s="21"/>
      <c r="D17" s="21">
        <v>69298963</v>
      </c>
      <c r="E17" s="21">
        <v>1540000</v>
      </c>
      <c r="F17" s="21"/>
      <c r="G17" s="21"/>
      <c r="H17" s="21">
        <f t="shared" si="0"/>
        <v>70838963</v>
      </c>
      <c r="I17" s="8"/>
      <c r="J17" s="1"/>
      <c r="K17" s="1"/>
    </row>
    <row r="18" spans="1:11" ht="35.1" customHeight="1">
      <c r="A18" s="8">
        <v>11</v>
      </c>
      <c r="B18" s="9" t="s">
        <v>34</v>
      </c>
      <c r="C18" s="21"/>
      <c r="D18" s="21">
        <v>47659000</v>
      </c>
      <c r="E18" s="21">
        <v>109620000</v>
      </c>
      <c r="F18" s="21">
        <v>94497500</v>
      </c>
      <c r="G18" s="21"/>
      <c r="H18" s="21">
        <f t="shared" si="0"/>
        <v>62781500</v>
      </c>
      <c r="I18" s="76">
        <f>J18+' THU CHI (2)'!I18</f>
        <v>6426000</v>
      </c>
      <c r="J18" s="25">
        <f>E18*2/100</f>
        <v>2192400</v>
      </c>
      <c r="K18" s="1"/>
    </row>
    <row r="19" spans="1:11" ht="35.1" customHeight="1">
      <c r="A19" s="8">
        <v>12</v>
      </c>
      <c r="B19" s="9" t="s">
        <v>30</v>
      </c>
      <c r="C19" s="21"/>
      <c r="D19" s="21">
        <v>90280000</v>
      </c>
      <c r="E19" s="21"/>
      <c r="F19" s="21">
        <v>9000000</v>
      </c>
      <c r="G19" s="21"/>
      <c r="H19" s="21">
        <f t="shared" si="0"/>
        <v>81280000</v>
      </c>
      <c r="I19" s="8"/>
      <c r="J19" s="1"/>
      <c r="K19" s="1"/>
    </row>
    <row r="20" spans="1:11" ht="35.1" customHeight="1">
      <c r="A20" s="8">
        <v>13</v>
      </c>
      <c r="B20" s="9" t="s">
        <v>35</v>
      </c>
      <c r="C20" s="21"/>
      <c r="D20" s="21">
        <v>427510</v>
      </c>
      <c r="E20" s="21">
        <v>16170000</v>
      </c>
      <c r="F20" s="21">
        <v>4546000</v>
      </c>
      <c r="G20" s="21"/>
      <c r="H20" s="21">
        <f t="shared" si="0"/>
        <v>12051510</v>
      </c>
      <c r="I20" s="76">
        <f>J20+' THU CHI (2)'!I20</f>
        <v>953400</v>
      </c>
      <c r="J20" s="25">
        <f>E20*2/100</f>
        <v>323400</v>
      </c>
      <c r="K20" s="1"/>
    </row>
    <row r="21" spans="1:11" ht="35.1" customHeight="1">
      <c r="A21" s="8">
        <v>14</v>
      </c>
      <c r="B21" s="9" t="s">
        <v>25</v>
      </c>
      <c r="C21" s="21"/>
      <c r="D21" s="21">
        <v>11731600</v>
      </c>
      <c r="E21" s="21">
        <v>10400000</v>
      </c>
      <c r="F21" s="21">
        <v>9088600</v>
      </c>
      <c r="G21" s="21"/>
      <c r="H21" s="21">
        <f t="shared" si="0"/>
        <v>13043000</v>
      </c>
      <c r="I21" s="76">
        <f>J21+' THU CHI (2)'!I21</f>
        <v>628000</v>
      </c>
      <c r="J21" s="25">
        <f>E21*2/100</f>
        <v>208000</v>
      </c>
      <c r="K21" s="1"/>
    </row>
    <row r="22" spans="1:11" ht="35.1" customHeight="1">
      <c r="A22" s="8">
        <v>15</v>
      </c>
      <c r="B22" s="9" t="s">
        <v>36</v>
      </c>
      <c r="C22" s="21"/>
      <c r="D22" s="21">
        <v>20246480</v>
      </c>
      <c r="E22" s="21">
        <v>19040000</v>
      </c>
      <c r="F22" s="21">
        <v>17243960</v>
      </c>
      <c r="G22" s="21"/>
      <c r="H22" s="21">
        <f t="shared" si="0"/>
        <v>22042520</v>
      </c>
      <c r="I22" s="76">
        <f>J22+' THU CHI (2)'!I22</f>
        <v>1128400</v>
      </c>
      <c r="J22" s="25">
        <f>E22*2/100</f>
        <v>380800</v>
      </c>
      <c r="K22" s="1"/>
    </row>
    <row r="23" spans="1:11" ht="35.1" customHeight="1">
      <c r="A23" s="8">
        <v>16</v>
      </c>
      <c r="B23" s="8" t="s">
        <v>26</v>
      </c>
      <c r="C23" s="21"/>
      <c r="D23" s="21">
        <v>40405440</v>
      </c>
      <c r="E23" s="21">
        <v>39720000</v>
      </c>
      <c r="F23" s="21">
        <v>36306840</v>
      </c>
      <c r="G23" s="21"/>
      <c r="H23" s="21">
        <f t="shared" si="0"/>
        <v>43818600</v>
      </c>
      <c r="I23" s="76">
        <f>J23+' THU CHI (2)'!I23</f>
        <v>2373600</v>
      </c>
      <c r="J23" s="25">
        <f>E23*2/100</f>
        <v>794400</v>
      </c>
      <c r="K23" s="1"/>
    </row>
    <row r="24" spans="1:11" ht="35.1" customHeight="1">
      <c r="A24" s="8">
        <v>17</v>
      </c>
      <c r="B24" s="8" t="s">
        <v>28</v>
      </c>
      <c r="C24" s="21"/>
      <c r="D24" s="21">
        <v>14806025</v>
      </c>
      <c r="E24" s="21"/>
      <c r="F24" s="21"/>
      <c r="G24" s="21"/>
      <c r="H24" s="21">
        <f t="shared" si="0"/>
        <v>14806025</v>
      </c>
      <c r="I24" s="8"/>
      <c r="J24" s="1"/>
      <c r="K24" s="1"/>
    </row>
    <row r="25" spans="1:11" ht="35.1" customHeight="1">
      <c r="A25" s="8">
        <v>18</v>
      </c>
      <c r="B25" s="8" t="s">
        <v>41</v>
      </c>
      <c r="C25" s="21"/>
      <c r="D25" s="21">
        <v>0</v>
      </c>
      <c r="E25" s="21"/>
      <c r="F25" s="21"/>
      <c r="G25" s="21"/>
      <c r="H25" s="21">
        <f t="shared" si="0"/>
        <v>0</v>
      </c>
      <c r="I25" s="8"/>
      <c r="J25" s="1"/>
      <c r="K25" s="1"/>
    </row>
    <row r="26" spans="1:11" ht="35.1" customHeight="1">
      <c r="A26" s="8">
        <v>19</v>
      </c>
      <c r="B26" s="8" t="s">
        <v>27</v>
      </c>
      <c r="C26" s="21"/>
      <c r="D26" s="21">
        <v>0</v>
      </c>
      <c r="E26" s="21"/>
      <c r="F26" s="21"/>
      <c r="G26" s="21"/>
      <c r="H26" s="21">
        <f t="shared" si="0"/>
        <v>0</v>
      </c>
      <c r="I26" s="8"/>
      <c r="J26" s="1"/>
      <c r="K26" s="1"/>
    </row>
    <row r="27" spans="1:11" ht="35.1" customHeight="1">
      <c r="A27" s="8">
        <v>20</v>
      </c>
      <c r="B27" s="8" t="s">
        <v>42</v>
      </c>
      <c r="C27" s="21"/>
      <c r="D27" s="21">
        <v>31221769</v>
      </c>
      <c r="E27" s="21">
        <v>1400000</v>
      </c>
      <c r="F27" s="21">
        <v>16739000</v>
      </c>
      <c r="G27" s="21"/>
      <c r="H27" s="21">
        <f>D27+E27-F27</f>
        <v>15882769</v>
      </c>
      <c r="I27" s="77">
        <f>J27+' THU CHI (2)'!I27</f>
        <v>44000</v>
      </c>
      <c r="J27" s="25">
        <f>E27*2/100</f>
        <v>28000</v>
      </c>
      <c r="K27" s="1"/>
    </row>
    <row r="28" spans="1:11" ht="35.1" customHeight="1">
      <c r="A28" s="8">
        <v>21</v>
      </c>
      <c r="B28" s="8" t="s">
        <v>43</v>
      </c>
      <c r="C28" s="21"/>
      <c r="D28" s="21">
        <v>121800576</v>
      </c>
      <c r="E28" s="21"/>
      <c r="F28" s="21">
        <v>6288000</v>
      </c>
      <c r="G28" s="21"/>
      <c r="H28" s="21">
        <f t="shared" ref="H28:H34" si="1">D28+E28-F28</f>
        <v>115512576</v>
      </c>
      <c r="I28" s="8"/>
      <c r="J28" s="1"/>
      <c r="K28" s="1"/>
    </row>
    <row r="29" spans="1:11" ht="35.1" customHeight="1">
      <c r="A29" s="8">
        <v>22</v>
      </c>
      <c r="B29" s="8" t="s">
        <v>15</v>
      </c>
      <c r="C29" s="21"/>
      <c r="D29" s="21">
        <v>121254106</v>
      </c>
      <c r="E29" s="21"/>
      <c r="F29" s="21">
        <v>3000000</v>
      </c>
      <c r="G29" s="21"/>
      <c r="H29" s="21">
        <f t="shared" si="1"/>
        <v>118254106</v>
      </c>
      <c r="I29" s="8"/>
      <c r="J29" s="1"/>
      <c r="K29" s="1"/>
    </row>
    <row r="30" spans="1:11" ht="35.1" customHeight="1">
      <c r="A30" s="8">
        <v>23</v>
      </c>
      <c r="B30" s="8" t="s">
        <v>44</v>
      </c>
      <c r="C30" s="21"/>
      <c r="D30" s="21">
        <v>427749316</v>
      </c>
      <c r="E30" s="21"/>
      <c r="F30" s="21">
        <v>24008000</v>
      </c>
      <c r="G30" s="21"/>
      <c r="H30" s="21">
        <f t="shared" si="1"/>
        <v>403741316</v>
      </c>
      <c r="I30" s="8"/>
      <c r="J30" s="1"/>
      <c r="K30" s="1"/>
    </row>
    <row r="31" spans="1:11" ht="35.1" customHeight="1">
      <c r="A31" s="8">
        <v>24</v>
      </c>
      <c r="B31" s="8" t="s">
        <v>37</v>
      </c>
      <c r="C31" s="21"/>
      <c r="D31" s="21">
        <v>4990000</v>
      </c>
      <c r="E31" s="21"/>
      <c r="F31" s="21"/>
      <c r="G31" s="21"/>
      <c r="H31" s="21">
        <f t="shared" si="1"/>
        <v>4990000</v>
      </c>
      <c r="I31" s="8"/>
      <c r="J31" s="1"/>
      <c r="K31" s="1"/>
    </row>
    <row r="32" spans="1:11" ht="35.1" customHeight="1">
      <c r="A32" s="8">
        <v>25</v>
      </c>
      <c r="B32" s="8" t="s">
        <v>45</v>
      </c>
      <c r="C32" s="21"/>
      <c r="D32" s="21">
        <v>14724137</v>
      </c>
      <c r="E32" s="21"/>
      <c r="F32" s="21">
        <v>3102000</v>
      </c>
      <c r="G32" s="21"/>
      <c r="H32" s="21">
        <f t="shared" si="1"/>
        <v>11622137</v>
      </c>
      <c r="I32" s="8"/>
      <c r="J32" s="1"/>
      <c r="K32" s="1"/>
    </row>
    <row r="33" spans="1:12" ht="35.1" customHeight="1">
      <c r="A33" s="8">
        <v>26</v>
      </c>
      <c r="B33" s="8" t="s">
        <v>46</v>
      </c>
      <c r="C33" s="21"/>
      <c r="D33" s="21">
        <v>0</v>
      </c>
      <c r="E33" s="21"/>
      <c r="F33" s="21"/>
      <c r="G33" s="21"/>
      <c r="H33" s="21">
        <f t="shared" si="1"/>
        <v>0</v>
      </c>
      <c r="I33" s="8"/>
      <c r="J33" s="1"/>
      <c r="K33" s="1"/>
    </row>
    <row r="34" spans="1:12" ht="35.1" customHeight="1">
      <c r="A34" s="8">
        <v>27</v>
      </c>
      <c r="B34" s="8" t="s">
        <v>50</v>
      </c>
      <c r="C34" s="21"/>
      <c r="D34" s="21">
        <v>14532272</v>
      </c>
      <c r="E34" s="21">
        <f>19860000</f>
        <v>19860000</v>
      </c>
      <c r="F34" s="21"/>
      <c r="G34" s="21"/>
      <c r="H34" s="21">
        <f t="shared" si="1"/>
        <v>34392272</v>
      </c>
      <c r="I34" s="8"/>
      <c r="J34" s="1"/>
      <c r="K34" s="1"/>
    </row>
    <row r="35" spans="1:12" ht="35.1" customHeight="1">
      <c r="A35" s="11"/>
      <c r="B35" s="11" t="s">
        <v>17</v>
      </c>
      <c r="C35" s="12"/>
      <c r="D35" s="13">
        <f>SUM(D8:D34)</f>
        <v>1644350889</v>
      </c>
      <c r="E35" s="13">
        <f>SUM(E8:E34)</f>
        <v>898500000</v>
      </c>
      <c r="F35" s="13">
        <f>SUM(F8:F34)</f>
        <v>904662247</v>
      </c>
      <c r="G35" s="13">
        <f>SUM(G8:G34)</f>
        <v>0</v>
      </c>
      <c r="H35" s="13">
        <f>SUM(H8:H34)</f>
        <v>1638188642</v>
      </c>
      <c r="I35" s="27">
        <f>SUM(I10:I34)</f>
        <v>17662200</v>
      </c>
      <c r="J35" s="5">
        <f>SUM(J10:J34)</f>
        <v>6002800</v>
      </c>
      <c r="K35" s="1"/>
      <c r="L35" s="26">
        <f>J35+' THU CHI (2)'!I35</f>
        <v>17662200</v>
      </c>
    </row>
    <row r="36" spans="1:12" ht="20.100000000000001" customHeight="1">
      <c r="A36" s="6"/>
      <c r="B36" s="6"/>
      <c r="C36" s="14"/>
      <c r="D36" s="14"/>
      <c r="E36" s="14"/>
      <c r="F36" s="52" t="s">
        <v>52</v>
      </c>
      <c r="G36" s="52"/>
      <c r="H36" s="52"/>
      <c r="I36" s="25"/>
      <c r="J36" s="1"/>
      <c r="K36" s="1"/>
    </row>
    <row r="37" spans="1:12" ht="20.100000000000001" customHeight="1">
      <c r="A37" s="6"/>
      <c r="B37" s="15" t="s">
        <v>18</v>
      </c>
      <c r="C37" s="14"/>
      <c r="D37" s="14"/>
      <c r="E37" s="14"/>
      <c r="F37" s="53" t="s">
        <v>19</v>
      </c>
      <c r="G37" s="53"/>
      <c r="H37" s="53"/>
      <c r="I37" s="1"/>
      <c r="J37" s="1"/>
      <c r="K37" s="1"/>
    </row>
    <row r="38" spans="1:12" ht="20.100000000000001" customHeight="1">
      <c r="A38" s="1"/>
      <c r="B38" s="1"/>
      <c r="C38" s="5"/>
      <c r="D38" s="5"/>
      <c r="E38" s="5"/>
      <c r="F38" s="5"/>
      <c r="G38" s="5"/>
      <c r="H38" s="5"/>
      <c r="I38" s="1"/>
      <c r="J38" s="1"/>
      <c r="K38" s="1"/>
    </row>
    <row r="39" spans="1:12" ht="20.100000000000001" customHeight="1">
      <c r="A39" s="1"/>
      <c r="B39" s="1"/>
      <c r="C39" s="5"/>
      <c r="D39" s="5"/>
      <c r="E39" s="5"/>
      <c r="F39" s="5"/>
      <c r="G39" s="5"/>
      <c r="H39" s="5"/>
      <c r="I39" s="1"/>
      <c r="J39" s="1"/>
      <c r="K39" s="1"/>
    </row>
    <row r="40" spans="1:12" ht="20.100000000000001" customHeight="1">
      <c r="A40" s="1"/>
      <c r="B40" s="1"/>
      <c r="C40" s="5"/>
      <c r="D40" s="5"/>
      <c r="E40" s="5"/>
      <c r="F40" s="5"/>
      <c r="G40" s="5"/>
      <c r="H40" s="5"/>
      <c r="I40" s="1"/>
      <c r="J40" s="1"/>
      <c r="K40" s="1"/>
    </row>
    <row r="41" spans="1:12" ht="20.100000000000001" customHeight="1">
      <c r="A41" s="1"/>
      <c r="B41" s="16" t="s">
        <v>20</v>
      </c>
      <c r="C41" s="7"/>
      <c r="D41" s="7"/>
      <c r="E41" s="7"/>
      <c r="F41" s="54" t="s">
        <v>21</v>
      </c>
      <c r="G41" s="54"/>
      <c r="H41" s="54"/>
      <c r="I41" s="1"/>
      <c r="J41" s="1"/>
      <c r="K41" s="1"/>
    </row>
    <row r="42" spans="1:12" ht="20.100000000000001" customHeight="1">
      <c r="A42" s="1"/>
      <c r="B42" s="16"/>
      <c r="C42" s="7"/>
      <c r="D42" s="7"/>
      <c r="E42" s="7"/>
      <c r="F42" s="43"/>
      <c r="G42" s="43"/>
      <c r="H42" s="43"/>
      <c r="I42" s="1"/>
      <c r="J42" s="1"/>
      <c r="K42" s="1"/>
    </row>
    <row r="43" spans="1:12" ht="20.100000000000001" customHeight="1">
      <c r="A43" s="1"/>
      <c r="B43" s="16"/>
      <c r="C43" s="7"/>
      <c r="D43" s="7"/>
      <c r="E43" s="7"/>
      <c r="F43" s="43"/>
      <c r="G43" s="43"/>
      <c r="H43" s="43"/>
      <c r="I43" s="1"/>
      <c r="J43" s="1"/>
      <c r="K43" s="1"/>
    </row>
    <row r="44" spans="1:12" ht="20.100000000000001" customHeight="1">
      <c r="A44" s="1"/>
      <c r="B44" s="16"/>
      <c r="C44" s="7"/>
      <c r="D44" s="7"/>
      <c r="E44" s="7"/>
      <c r="F44" s="43"/>
      <c r="G44" s="43"/>
      <c r="H44" s="43"/>
      <c r="I44" s="1"/>
      <c r="J44" s="1"/>
      <c r="K44" s="1"/>
    </row>
    <row r="45" spans="1:12" ht="20.100000000000001" customHeight="1">
      <c r="A45" s="1"/>
      <c r="B45" s="16"/>
      <c r="C45" s="7"/>
      <c r="D45" s="7"/>
      <c r="E45" s="7"/>
      <c r="F45" s="43"/>
      <c r="G45" s="43"/>
      <c r="H45" s="43"/>
      <c r="I45" s="1"/>
      <c r="J45" s="1"/>
      <c r="K45" s="1"/>
    </row>
    <row r="46" spans="1:12" ht="20.100000000000001" customHeight="1">
      <c r="A46" s="1"/>
      <c r="B46" s="16"/>
      <c r="C46" s="7"/>
      <c r="D46" s="7"/>
      <c r="E46" s="7"/>
      <c r="F46" s="43"/>
      <c r="G46" s="43"/>
      <c r="H46" s="43"/>
      <c r="I46" s="1"/>
      <c r="J46" s="1"/>
      <c r="K46" s="1"/>
    </row>
    <row r="47" spans="1:12" ht="20.100000000000001" customHeight="1">
      <c r="A47" s="1"/>
      <c r="B47" s="16"/>
      <c r="C47" s="7"/>
      <c r="D47" s="7"/>
      <c r="E47" s="7"/>
      <c r="F47" s="43"/>
      <c r="G47" s="43"/>
      <c r="H47" s="43"/>
      <c r="I47" s="1"/>
      <c r="J47" s="1"/>
      <c r="K47" s="1"/>
    </row>
    <row r="48" spans="1:12" ht="20.100000000000001" customHeight="1">
      <c r="A48" s="1"/>
      <c r="B48" s="16"/>
      <c r="C48" s="7"/>
      <c r="D48" s="7"/>
      <c r="E48" s="7"/>
      <c r="F48" s="43"/>
      <c r="G48" s="43"/>
      <c r="H48" s="43"/>
      <c r="I48" s="1"/>
      <c r="J48" s="1"/>
      <c r="K48" s="1"/>
    </row>
    <row r="49" spans="1:11" ht="20.100000000000001" customHeight="1">
      <c r="A49" s="1"/>
      <c r="B49" s="16"/>
      <c r="C49" s="7"/>
      <c r="D49" s="7"/>
      <c r="E49" s="7"/>
      <c r="F49" s="43"/>
      <c r="G49" s="43"/>
      <c r="H49" s="43"/>
      <c r="I49" s="1"/>
      <c r="J49" s="1"/>
      <c r="K49" s="1"/>
    </row>
    <row r="50" spans="1:11" ht="20.100000000000001" customHeight="1">
      <c r="A50" s="1"/>
      <c r="B50" s="16"/>
      <c r="C50" s="7"/>
      <c r="D50" s="7"/>
      <c r="E50" s="7"/>
      <c r="F50" s="43"/>
      <c r="G50" s="43"/>
      <c r="H50" s="43"/>
      <c r="I50" s="1"/>
      <c r="J50" s="1"/>
      <c r="K50" s="1"/>
    </row>
    <row r="51" spans="1:11" ht="20.100000000000001" customHeight="1">
      <c r="A51" s="1"/>
      <c r="B51" s="16"/>
      <c r="C51" s="7"/>
      <c r="D51" s="7"/>
      <c r="E51" s="7"/>
      <c r="F51" s="43"/>
      <c r="G51" s="43"/>
      <c r="H51" s="43"/>
      <c r="I51" s="1"/>
      <c r="J51" s="1"/>
      <c r="K51" s="1"/>
    </row>
    <row r="52" spans="1:11" ht="20.100000000000001" customHeight="1">
      <c r="A52" s="1"/>
      <c r="B52" s="16"/>
      <c r="C52" s="7"/>
      <c r="D52" s="7"/>
      <c r="E52" s="7"/>
      <c r="F52" s="43"/>
      <c r="G52" s="43"/>
      <c r="H52" s="43"/>
      <c r="I52" s="1"/>
      <c r="J52" s="1"/>
      <c r="K52" s="1"/>
    </row>
    <row r="53" spans="1:11" ht="20.100000000000001" customHeight="1">
      <c r="A53" s="1"/>
      <c r="B53" s="16"/>
      <c r="C53" s="7"/>
      <c r="D53" s="7"/>
      <c r="E53" s="7"/>
      <c r="F53" s="43"/>
      <c r="G53" s="43"/>
      <c r="H53" s="43"/>
      <c r="I53" s="1"/>
      <c r="J53" s="1"/>
      <c r="K53" s="1"/>
    </row>
    <row r="54" spans="1:11" ht="20.100000000000001" customHeight="1">
      <c r="A54" s="1"/>
      <c r="B54" s="16"/>
      <c r="C54" s="7"/>
      <c r="D54" s="7"/>
      <c r="E54" s="7"/>
      <c r="F54" s="43"/>
      <c r="G54" s="43"/>
      <c r="H54" s="43"/>
      <c r="I54" s="1"/>
      <c r="J54" s="1"/>
      <c r="K54" s="1"/>
    </row>
    <row r="55" spans="1:11" ht="20.100000000000001" customHeight="1">
      <c r="A55" s="1"/>
      <c r="B55" s="16"/>
      <c r="C55" s="7"/>
      <c r="D55" s="7"/>
      <c r="E55" s="7"/>
      <c r="F55" s="43"/>
      <c r="G55" s="43"/>
      <c r="H55" s="43"/>
      <c r="I55" s="1"/>
      <c r="J55" s="1"/>
      <c r="K55" s="1"/>
    </row>
    <row r="56" spans="1:11" ht="20.100000000000001" customHeight="1">
      <c r="A56" s="1"/>
      <c r="B56" s="16"/>
      <c r="C56" s="7"/>
      <c r="D56" s="7"/>
      <c r="E56" s="7"/>
      <c r="F56" s="43"/>
      <c r="G56" s="43"/>
      <c r="H56" s="43"/>
      <c r="I56" s="1"/>
      <c r="J56" s="1"/>
      <c r="K56" s="1"/>
    </row>
    <row r="57" spans="1:11" ht="20.100000000000001" customHeight="1">
      <c r="A57" s="1"/>
      <c r="B57" s="16"/>
      <c r="C57" s="7"/>
      <c r="D57" s="7"/>
      <c r="E57" s="7"/>
      <c r="F57" s="43"/>
      <c r="G57" s="43"/>
      <c r="H57" s="43"/>
      <c r="I57" s="1"/>
      <c r="J57" s="1"/>
      <c r="K57" s="1"/>
    </row>
    <row r="58" spans="1:11" ht="20.100000000000001" customHeight="1">
      <c r="A58" s="1"/>
      <c r="B58" s="16"/>
      <c r="C58" s="7"/>
      <c r="D58" s="7"/>
      <c r="E58" s="7"/>
      <c r="F58" s="43"/>
      <c r="G58" s="43"/>
      <c r="H58" s="43"/>
      <c r="I58" s="1"/>
      <c r="J58" s="1"/>
      <c r="K58" s="1"/>
    </row>
    <row r="59" spans="1:11" ht="20.100000000000001" customHeight="1">
      <c r="A59" s="1"/>
      <c r="B59" s="16"/>
      <c r="C59" s="7"/>
      <c r="D59" s="7"/>
      <c r="E59" s="7"/>
      <c r="F59" s="43"/>
      <c r="G59" s="43"/>
      <c r="H59" s="43"/>
      <c r="I59" s="1"/>
      <c r="J59" s="1"/>
      <c r="K59" s="1"/>
    </row>
    <row r="60" spans="1:11" ht="20.100000000000001" customHeight="1">
      <c r="A60" s="1"/>
      <c r="B60" s="16"/>
      <c r="C60" s="7"/>
      <c r="D60" s="7"/>
      <c r="E60" s="7"/>
      <c r="F60" s="43"/>
      <c r="G60" s="43"/>
      <c r="H60" s="43"/>
      <c r="I60" s="1"/>
      <c r="J60" s="1"/>
      <c r="K60" s="1"/>
    </row>
    <row r="61" spans="1:11" ht="20.100000000000001" customHeight="1">
      <c r="A61" s="1"/>
      <c r="B61" s="16"/>
      <c r="C61" s="7"/>
      <c r="D61" s="7"/>
      <c r="E61" s="7"/>
      <c r="F61" s="43"/>
      <c r="G61" s="43"/>
      <c r="H61" s="43"/>
      <c r="I61" s="1"/>
      <c r="J61" s="1"/>
      <c r="K61" s="1"/>
    </row>
    <row r="62" spans="1:11" ht="20.100000000000001" customHeight="1">
      <c r="A62" s="1"/>
      <c r="B62" s="16"/>
      <c r="C62" s="7"/>
      <c r="D62" s="7"/>
      <c r="E62" s="7"/>
      <c r="F62" s="43"/>
      <c r="G62" s="43"/>
      <c r="H62" s="43"/>
      <c r="I62" s="1"/>
      <c r="J62" s="1"/>
      <c r="K62" s="1"/>
    </row>
    <row r="63" spans="1:11" ht="20.100000000000001" customHeight="1">
      <c r="A63" s="1"/>
      <c r="B63" s="16"/>
      <c r="C63" s="7"/>
      <c r="D63" s="7"/>
      <c r="E63" s="7"/>
      <c r="F63" s="43"/>
      <c r="G63" s="43"/>
      <c r="H63" s="43"/>
      <c r="I63" s="1"/>
      <c r="J63" s="1"/>
      <c r="K63" s="1"/>
    </row>
    <row r="64" spans="1:11" ht="20.100000000000001" customHeight="1">
      <c r="A64" s="1"/>
      <c r="B64" s="16"/>
      <c r="C64" s="7"/>
      <c r="D64" s="7"/>
      <c r="E64" s="7"/>
      <c r="F64" s="43"/>
      <c r="G64" s="43"/>
      <c r="H64" s="43"/>
      <c r="I64" s="1"/>
      <c r="J64" s="1"/>
      <c r="K64" s="1"/>
    </row>
    <row r="65" spans="1:11" ht="20.100000000000001" customHeight="1">
      <c r="A65" s="1"/>
      <c r="B65" s="16"/>
      <c r="C65" s="7"/>
      <c r="D65" s="7"/>
      <c r="E65" s="7"/>
      <c r="F65" s="43"/>
      <c r="G65" s="43"/>
      <c r="H65" s="43"/>
      <c r="I65" s="1"/>
      <c r="J65" s="1"/>
      <c r="K65" s="1"/>
    </row>
    <row r="66" spans="1:11" ht="20.100000000000001" customHeight="1">
      <c r="A66" s="1"/>
      <c r="B66" s="16"/>
      <c r="C66" s="7"/>
      <c r="D66" s="7"/>
      <c r="E66" s="7"/>
      <c r="F66" s="43"/>
      <c r="G66" s="43"/>
      <c r="H66" s="43"/>
      <c r="I66" s="1"/>
      <c r="J66" s="1"/>
      <c r="K66" s="1"/>
    </row>
    <row r="67" spans="1:11" ht="20.100000000000001" customHeight="1">
      <c r="A67" s="1"/>
      <c r="B67" s="16"/>
      <c r="C67" s="7"/>
      <c r="D67" s="7"/>
      <c r="E67" s="7"/>
      <c r="F67" s="43"/>
      <c r="G67" s="43"/>
      <c r="H67" s="43"/>
      <c r="I67" s="1"/>
      <c r="J67" s="1"/>
      <c r="K67" s="1"/>
    </row>
    <row r="68" spans="1:11" ht="20.100000000000001" customHeight="1">
      <c r="A68" s="1"/>
      <c r="B68" s="16"/>
      <c r="C68" s="7"/>
      <c r="D68" s="7"/>
      <c r="E68" s="7"/>
      <c r="F68" s="43"/>
      <c r="G68" s="43"/>
      <c r="H68" s="43"/>
      <c r="I68" s="1"/>
      <c r="J68" s="1"/>
      <c r="K68" s="1"/>
    </row>
    <row r="69" spans="1:11" ht="20.100000000000001" customHeight="1">
      <c r="A69" s="1"/>
      <c r="B69" s="16"/>
      <c r="C69" s="7"/>
      <c r="D69" s="7"/>
      <c r="E69" s="7"/>
      <c r="F69" s="43"/>
      <c r="G69" s="43"/>
      <c r="H69" s="43"/>
      <c r="I69" s="1"/>
      <c r="J69" s="1"/>
      <c r="K69" s="1"/>
    </row>
    <row r="70" spans="1:11" ht="20.100000000000001" customHeight="1">
      <c r="A70" s="1"/>
      <c r="B70" s="16"/>
      <c r="C70" s="7"/>
      <c r="D70" s="7"/>
      <c r="E70" s="7"/>
      <c r="F70" s="43"/>
      <c r="G70" s="43"/>
      <c r="H70" s="43"/>
      <c r="I70" s="1"/>
      <c r="J70" s="1"/>
      <c r="K70" s="1"/>
    </row>
    <row r="71" spans="1:11" ht="20.100000000000001" customHeight="1">
      <c r="A71" s="1"/>
      <c r="B71" s="16"/>
      <c r="C71" s="7"/>
      <c r="D71" s="7"/>
      <c r="E71" s="7"/>
      <c r="F71" s="43"/>
      <c r="G71" s="43"/>
      <c r="H71" s="43"/>
      <c r="I71" s="1"/>
      <c r="J71" s="1"/>
      <c r="K71" s="1"/>
    </row>
    <row r="72" spans="1:11" ht="20.100000000000001" customHeight="1">
      <c r="A72" s="1"/>
      <c r="B72" s="16"/>
      <c r="C72" s="7"/>
      <c r="D72" s="7"/>
      <c r="E72" s="7"/>
      <c r="F72" s="43"/>
      <c r="G72" s="43"/>
      <c r="H72" s="43"/>
      <c r="I72" s="1"/>
      <c r="J72" s="1"/>
      <c r="K72" s="1"/>
    </row>
    <row r="73" spans="1:11" ht="20.100000000000001" customHeight="1">
      <c r="A73" s="1"/>
      <c r="B73" s="16"/>
      <c r="C73" s="7"/>
      <c r="D73" s="7"/>
      <c r="E73" s="7"/>
      <c r="F73" s="43"/>
      <c r="G73" s="43"/>
      <c r="H73" s="43"/>
      <c r="I73" s="1"/>
      <c r="J73" s="1"/>
      <c r="K73" s="1"/>
    </row>
    <row r="74" spans="1:11" ht="20.100000000000001" customHeight="1">
      <c r="A74" s="1"/>
      <c r="B74" s="16"/>
      <c r="C74" s="7"/>
      <c r="D74" s="7"/>
      <c r="E74" s="7"/>
      <c r="F74" s="43"/>
      <c r="G74" s="43"/>
      <c r="H74" s="43"/>
      <c r="I74" s="1"/>
      <c r="J74" s="1"/>
      <c r="K74" s="1"/>
    </row>
    <row r="75" spans="1:11" ht="20.100000000000001" customHeight="1">
      <c r="A75" s="1"/>
      <c r="B75" s="16"/>
      <c r="C75" s="7"/>
      <c r="D75" s="7"/>
      <c r="E75" s="7"/>
      <c r="F75" s="43"/>
      <c r="G75" s="43"/>
      <c r="H75" s="43"/>
      <c r="I75" s="1"/>
      <c r="J75" s="1"/>
      <c r="K75" s="1"/>
    </row>
    <row r="76" spans="1:11" ht="20.100000000000001" customHeight="1">
      <c r="A76" s="1"/>
      <c r="B76" s="16"/>
      <c r="C76" s="7"/>
      <c r="D76" s="7"/>
      <c r="E76" s="7"/>
      <c r="F76" s="43"/>
      <c r="G76" s="43"/>
      <c r="H76" s="43"/>
      <c r="I76" s="1"/>
      <c r="J76" s="1"/>
      <c r="K76" s="1"/>
    </row>
    <row r="77" spans="1:11" ht="20.100000000000001" customHeight="1">
      <c r="A77" s="1"/>
      <c r="B77" s="16"/>
      <c r="C77" s="7"/>
      <c r="D77" s="7"/>
      <c r="E77" s="7"/>
      <c r="F77" s="43"/>
      <c r="G77" s="43"/>
      <c r="H77" s="43"/>
      <c r="I77" s="1"/>
      <c r="J77" s="1"/>
      <c r="K77" s="1"/>
    </row>
    <row r="78" spans="1:11" ht="20.100000000000001" customHeight="1">
      <c r="A78" s="1"/>
      <c r="B78" s="16"/>
      <c r="C78" s="7"/>
      <c r="D78" s="7"/>
      <c r="E78" s="7"/>
      <c r="F78" s="43"/>
      <c r="G78" s="43"/>
      <c r="H78" s="43"/>
      <c r="I78" s="1"/>
      <c r="J78" s="1"/>
      <c r="K78" s="1"/>
    </row>
  </sheetData>
  <mergeCells count="12">
    <mergeCell ref="I6:I7"/>
    <mergeCell ref="F36:H36"/>
    <mergeCell ref="F37:H37"/>
    <mergeCell ref="F41:H41"/>
    <mergeCell ref="C2:F2"/>
    <mergeCell ref="D4:E4"/>
    <mergeCell ref="G5:H5"/>
    <mergeCell ref="A6:A7"/>
    <mergeCell ref="B6:B7"/>
    <mergeCell ref="C6:D6"/>
    <mergeCell ref="E6:F6"/>
    <mergeCell ref="G6:H6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I14" sqref="I14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9.25" customWidth="1"/>
    <col min="11" max="11" width="9" hidden="1" customWidth="1"/>
    <col min="12" max="12" width="11.75" customWidth="1"/>
  </cols>
  <sheetData>
    <row r="1" spans="1:11" ht="15">
      <c r="A1" s="20" t="s">
        <v>0</v>
      </c>
    </row>
    <row r="2" spans="1:11" ht="20.25">
      <c r="A2" s="1"/>
      <c r="B2" s="1"/>
      <c r="C2" s="58" t="s">
        <v>1</v>
      </c>
      <c r="D2" s="58"/>
      <c r="E2" s="58"/>
      <c r="F2" s="58"/>
      <c r="G2" s="1"/>
      <c r="H2" s="1"/>
    </row>
    <row r="3" spans="1:11" ht="18.75">
      <c r="A3" s="1"/>
      <c r="B3" s="3"/>
      <c r="C3" s="4" t="s">
        <v>2</v>
      </c>
      <c r="D3" s="4"/>
      <c r="E3" s="4"/>
      <c r="F3" s="4"/>
      <c r="G3" s="3"/>
      <c r="H3" s="3"/>
    </row>
    <row r="4" spans="1:11" ht="18.75">
      <c r="A4" s="1"/>
      <c r="B4" s="1"/>
      <c r="C4" s="2"/>
      <c r="D4" s="59" t="s">
        <v>53</v>
      </c>
      <c r="E4" s="59"/>
      <c r="F4" s="2"/>
      <c r="G4" s="1"/>
      <c r="H4" s="1"/>
    </row>
    <row r="5" spans="1:11" ht="15">
      <c r="A5" s="1"/>
      <c r="B5" s="1"/>
      <c r="C5" s="1"/>
      <c r="D5" s="1"/>
      <c r="E5" s="1"/>
      <c r="F5" s="1"/>
      <c r="G5" s="57" t="s">
        <v>24</v>
      </c>
      <c r="H5" s="57"/>
    </row>
    <row r="6" spans="1:11" ht="15">
      <c r="A6" s="51" t="s">
        <v>3</v>
      </c>
      <c r="B6" s="51" t="s">
        <v>4</v>
      </c>
      <c r="C6" s="51" t="s">
        <v>5</v>
      </c>
      <c r="D6" s="51"/>
      <c r="E6" s="60" t="s">
        <v>8</v>
      </c>
      <c r="F6" s="60"/>
      <c r="G6" s="51" t="s">
        <v>6</v>
      </c>
      <c r="H6" s="51"/>
      <c r="I6" s="61" t="s">
        <v>55</v>
      </c>
    </row>
    <row r="7" spans="1:11" ht="30">
      <c r="A7" s="51"/>
      <c r="B7" s="51"/>
      <c r="C7" s="17" t="s">
        <v>23</v>
      </c>
      <c r="D7" s="47" t="s">
        <v>7</v>
      </c>
      <c r="E7" s="47" t="s">
        <v>9</v>
      </c>
      <c r="F7" s="47" t="s">
        <v>10</v>
      </c>
      <c r="G7" s="46" t="s">
        <v>22</v>
      </c>
      <c r="H7" s="47" t="s">
        <v>7</v>
      </c>
      <c r="I7" s="62"/>
    </row>
    <row r="8" spans="1:11" ht="21" customHeight="1">
      <c r="A8" s="8">
        <v>1</v>
      </c>
      <c r="B8" s="9" t="s">
        <v>39</v>
      </c>
      <c r="C8" s="21"/>
      <c r="D8" s="21">
        <v>218380</v>
      </c>
      <c r="E8" s="21"/>
      <c r="F8" s="21"/>
      <c r="G8" s="21"/>
      <c r="H8" s="21">
        <f t="shared" ref="H8:H33" si="0">D8+E8-F8</f>
        <v>218380</v>
      </c>
      <c r="I8" s="30"/>
    </row>
    <row r="9" spans="1:11" ht="21" customHeight="1">
      <c r="A9" s="8">
        <v>2</v>
      </c>
      <c r="B9" s="9" t="s">
        <v>11</v>
      </c>
      <c r="C9" s="21"/>
      <c r="D9" s="21">
        <v>240280565</v>
      </c>
      <c r="E9" s="21">
        <v>100120000</v>
      </c>
      <c r="F9" s="21">
        <v>21602571</v>
      </c>
      <c r="G9" s="21"/>
      <c r="H9" s="21">
        <f t="shared" si="0"/>
        <v>318797994</v>
      </c>
      <c r="I9" s="30"/>
    </row>
    <row r="10" spans="1:11" ht="21" customHeight="1">
      <c r="A10" s="8">
        <v>3</v>
      </c>
      <c r="B10" s="9" t="s">
        <v>40</v>
      </c>
      <c r="C10" s="21"/>
      <c r="D10" s="21">
        <v>0</v>
      </c>
      <c r="E10" s="21"/>
      <c r="F10" s="21"/>
      <c r="G10" s="21"/>
      <c r="H10" s="21">
        <f t="shared" si="0"/>
        <v>0</v>
      </c>
      <c r="I10" s="30"/>
    </row>
    <row r="11" spans="1:11" ht="21" customHeight="1">
      <c r="A11" s="8">
        <v>4</v>
      </c>
      <c r="B11" s="9" t="s">
        <v>12</v>
      </c>
      <c r="C11" s="21"/>
      <c r="D11" s="21">
        <v>21761100</v>
      </c>
      <c r="E11" s="21"/>
      <c r="F11" s="21"/>
      <c r="G11" s="21"/>
      <c r="H11" s="21">
        <f t="shared" si="0"/>
        <v>21761100</v>
      </c>
      <c r="I11" s="30"/>
    </row>
    <row r="12" spans="1:11" ht="21" customHeight="1">
      <c r="A12" s="8">
        <v>5</v>
      </c>
      <c r="B12" s="9" t="s">
        <v>31</v>
      </c>
      <c r="C12" s="21"/>
      <c r="D12" s="21">
        <v>347900</v>
      </c>
      <c r="E12" s="21"/>
      <c r="F12" s="21"/>
      <c r="G12" s="21"/>
      <c r="H12" s="21">
        <f t="shared" si="0"/>
        <v>347900</v>
      </c>
      <c r="I12" s="30"/>
    </row>
    <row r="13" spans="1:11" ht="21" customHeight="1">
      <c r="A13" s="8">
        <v>6</v>
      </c>
      <c r="B13" s="9" t="s">
        <v>32</v>
      </c>
      <c r="C13" s="21"/>
      <c r="D13" s="21">
        <v>152574545</v>
      </c>
      <c r="E13" s="21">
        <v>312120000</v>
      </c>
      <c r="F13" s="21">
        <v>332675301</v>
      </c>
      <c r="G13" s="21"/>
      <c r="H13" s="21">
        <f t="shared" si="0"/>
        <v>132019244</v>
      </c>
      <c r="I13" s="30"/>
    </row>
    <row r="14" spans="1:11" ht="21.75" customHeight="1">
      <c r="A14" s="8">
        <v>7</v>
      </c>
      <c r="B14" s="9" t="s">
        <v>29</v>
      </c>
      <c r="C14" s="21"/>
      <c r="D14" s="21">
        <v>5615650</v>
      </c>
      <c r="E14" s="21">
        <v>12240000</v>
      </c>
      <c r="F14" s="21">
        <v>12627500</v>
      </c>
      <c r="G14" s="21"/>
      <c r="H14" s="21">
        <f t="shared" si="0"/>
        <v>5228150</v>
      </c>
      <c r="I14" s="31">
        <f>J14+K14</f>
        <v>974400</v>
      </c>
      <c r="J14" s="29">
        <f>729600</f>
        <v>729600</v>
      </c>
      <c r="K14" s="29">
        <f>E14*2/100</f>
        <v>244800</v>
      </c>
    </row>
    <row r="15" spans="1:11" ht="21" customHeight="1">
      <c r="A15" s="8">
        <v>8</v>
      </c>
      <c r="B15" s="9" t="s">
        <v>13</v>
      </c>
      <c r="C15" s="21"/>
      <c r="D15" s="21">
        <v>78542237</v>
      </c>
      <c r="E15" s="21">
        <v>104190000</v>
      </c>
      <c r="F15" s="21">
        <v>109233650</v>
      </c>
      <c r="G15" s="21"/>
      <c r="H15" s="21">
        <f t="shared" si="0"/>
        <v>73498587</v>
      </c>
      <c r="I15" s="31">
        <f t="shared" ref="I15:I26" si="1">J15+K15</f>
        <v>0</v>
      </c>
      <c r="J15" s="28"/>
      <c r="K15" s="28"/>
    </row>
    <row r="16" spans="1:11" ht="21" customHeight="1">
      <c r="A16" s="8">
        <v>9</v>
      </c>
      <c r="B16" s="9" t="s">
        <v>14</v>
      </c>
      <c r="C16" s="21"/>
      <c r="D16" s="21">
        <v>113790971</v>
      </c>
      <c r="E16" s="21">
        <v>89700000</v>
      </c>
      <c r="F16" s="21">
        <v>113353680</v>
      </c>
      <c r="G16" s="21"/>
      <c r="H16" s="21">
        <f t="shared" si="0"/>
        <v>90137291</v>
      </c>
      <c r="I16" s="31">
        <f t="shared" si="1"/>
        <v>7149000</v>
      </c>
      <c r="J16" s="28">
        <f>5355000</f>
        <v>5355000</v>
      </c>
      <c r="K16" s="29">
        <f>E16*2/100</f>
        <v>1794000</v>
      </c>
    </row>
    <row r="17" spans="1:11" ht="21" customHeight="1">
      <c r="A17" s="8">
        <v>10</v>
      </c>
      <c r="B17" s="9" t="s">
        <v>33</v>
      </c>
      <c r="C17" s="21"/>
      <c r="D17" s="21">
        <v>70838963</v>
      </c>
      <c r="E17" s="21">
        <v>220000</v>
      </c>
      <c r="F17" s="21">
        <v>1805000</v>
      </c>
      <c r="G17" s="21"/>
      <c r="H17" s="21">
        <f t="shared" si="0"/>
        <v>69253963</v>
      </c>
      <c r="I17" s="31">
        <f t="shared" si="1"/>
        <v>0</v>
      </c>
      <c r="J17" s="29"/>
      <c r="K17" s="28"/>
    </row>
    <row r="18" spans="1:11" ht="21" customHeight="1">
      <c r="A18" s="8">
        <v>11</v>
      </c>
      <c r="B18" s="9" t="s">
        <v>34</v>
      </c>
      <c r="C18" s="21"/>
      <c r="D18" s="21">
        <v>62781500</v>
      </c>
      <c r="E18" s="21">
        <v>107820000</v>
      </c>
      <c r="F18" s="21">
        <v>39999500</v>
      </c>
      <c r="G18" s="21"/>
      <c r="H18" s="21">
        <f t="shared" si="0"/>
        <v>130602000</v>
      </c>
      <c r="I18" s="31">
        <f t="shared" si="1"/>
        <v>8582400</v>
      </c>
      <c r="J18" s="29">
        <f>6426000</f>
        <v>6426000</v>
      </c>
      <c r="K18" s="29">
        <f>E18*2/100</f>
        <v>2156400</v>
      </c>
    </row>
    <row r="19" spans="1:11" ht="21" customHeight="1">
      <c r="A19" s="8">
        <v>12</v>
      </c>
      <c r="B19" s="9" t="s">
        <v>30</v>
      </c>
      <c r="C19" s="21"/>
      <c r="D19" s="21">
        <v>81280000</v>
      </c>
      <c r="E19" s="21"/>
      <c r="F19" s="21">
        <v>9000000</v>
      </c>
      <c r="G19" s="21"/>
      <c r="H19" s="21">
        <f t="shared" si="0"/>
        <v>72280000</v>
      </c>
      <c r="I19" s="31">
        <f t="shared" si="1"/>
        <v>0</v>
      </c>
      <c r="J19" s="28">
        <f>0</f>
        <v>0</v>
      </c>
      <c r="K19" s="28"/>
    </row>
    <row r="20" spans="1:11" ht="21" customHeight="1">
      <c r="A20" s="8">
        <v>13</v>
      </c>
      <c r="B20" s="9" t="s">
        <v>35</v>
      </c>
      <c r="C20" s="21"/>
      <c r="D20" s="21">
        <v>12051510</v>
      </c>
      <c r="E20" s="21">
        <v>15960000</v>
      </c>
      <c r="F20" s="21">
        <v>20330470</v>
      </c>
      <c r="G20" s="21"/>
      <c r="H20" s="21">
        <f t="shared" si="0"/>
        <v>7681040</v>
      </c>
      <c r="I20" s="31">
        <f t="shared" si="1"/>
        <v>973080</v>
      </c>
      <c r="J20" s="28">
        <f>954000</f>
        <v>954000</v>
      </c>
      <c r="K20" s="28">
        <f>J20*2/100</f>
        <v>19080</v>
      </c>
    </row>
    <row r="21" spans="1:11" ht="21" customHeight="1">
      <c r="A21" s="8">
        <v>14</v>
      </c>
      <c r="B21" s="9" t="s">
        <v>25</v>
      </c>
      <c r="C21" s="21"/>
      <c r="D21" s="21">
        <v>13043000</v>
      </c>
      <c r="E21" s="21">
        <v>10300000</v>
      </c>
      <c r="F21" s="21">
        <v>9114000</v>
      </c>
      <c r="G21" s="21"/>
      <c r="H21" s="21">
        <f t="shared" si="0"/>
        <v>14229000</v>
      </c>
      <c r="I21" s="31">
        <f t="shared" si="1"/>
        <v>640560</v>
      </c>
      <c r="J21" s="29">
        <f>628000</f>
        <v>628000</v>
      </c>
      <c r="K21" s="29">
        <f>J21*2/100</f>
        <v>12560</v>
      </c>
    </row>
    <row r="22" spans="1:11" ht="21" customHeight="1">
      <c r="A22" s="8">
        <v>15</v>
      </c>
      <c r="B22" s="9" t="s">
        <v>36</v>
      </c>
      <c r="C22" s="21"/>
      <c r="D22" s="21">
        <v>22042520</v>
      </c>
      <c r="E22" s="21">
        <v>18200000</v>
      </c>
      <c r="F22" s="21">
        <v>4441400</v>
      </c>
      <c r="G22" s="21"/>
      <c r="H22" s="21">
        <f t="shared" si="0"/>
        <v>35801120</v>
      </c>
      <c r="I22" s="31">
        <f t="shared" si="1"/>
        <v>1150968</v>
      </c>
      <c r="J22" s="29">
        <f>1128400</f>
        <v>1128400</v>
      </c>
      <c r="K22" s="29">
        <f>J22*2/100</f>
        <v>22568</v>
      </c>
    </row>
    <row r="23" spans="1:11" ht="21" customHeight="1">
      <c r="A23" s="8">
        <v>16</v>
      </c>
      <c r="B23" s="8" t="s">
        <v>26</v>
      </c>
      <c r="C23" s="21"/>
      <c r="D23" s="21">
        <v>43818600</v>
      </c>
      <c r="E23" s="21">
        <v>39240000</v>
      </c>
      <c r="F23" s="21">
        <v>36768520</v>
      </c>
      <c r="G23" s="21"/>
      <c r="H23" s="21">
        <f t="shared" si="0"/>
        <v>46290080</v>
      </c>
      <c r="I23" s="31">
        <f t="shared" si="1"/>
        <v>2421072</v>
      </c>
      <c r="J23" s="28">
        <f>2373600</f>
        <v>2373600</v>
      </c>
      <c r="K23" s="28">
        <f>J23*2/100</f>
        <v>47472</v>
      </c>
    </row>
    <row r="24" spans="1:11" ht="21" customHeight="1">
      <c r="A24" s="8">
        <v>17</v>
      </c>
      <c r="B24" s="8" t="s">
        <v>28</v>
      </c>
      <c r="C24" s="21"/>
      <c r="D24" s="21">
        <v>14806025</v>
      </c>
      <c r="E24" s="21"/>
      <c r="F24" s="21"/>
      <c r="G24" s="21"/>
      <c r="H24" s="21">
        <f t="shared" si="0"/>
        <v>14806025</v>
      </c>
      <c r="I24" s="31">
        <f t="shared" si="1"/>
        <v>0</v>
      </c>
      <c r="J24" s="28"/>
      <c r="K24" s="28"/>
    </row>
    <row r="25" spans="1:11" ht="21" customHeight="1">
      <c r="A25" s="8">
        <v>18</v>
      </c>
      <c r="B25" s="8" t="s">
        <v>27</v>
      </c>
      <c r="C25" s="21"/>
      <c r="D25" s="21">
        <v>0</v>
      </c>
      <c r="E25" s="21">
        <v>67000000</v>
      </c>
      <c r="F25" s="21">
        <v>7700000</v>
      </c>
      <c r="G25" s="21"/>
      <c r="H25" s="21">
        <f t="shared" si="0"/>
        <v>59300000</v>
      </c>
      <c r="I25" s="31">
        <f t="shared" si="1"/>
        <v>0</v>
      </c>
      <c r="J25" s="28"/>
      <c r="K25" s="28"/>
    </row>
    <row r="26" spans="1:11" ht="21" customHeight="1">
      <c r="A26" s="8">
        <v>19</v>
      </c>
      <c r="B26" s="8" t="s">
        <v>42</v>
      </c>
      <c r="C26" s="21"/>
      <c r="D26" s="21">
        <v>15882769</v>
      </c>
      <c r="E26" s="21">
        <v>200000</v>
      </c>
      <c r="F26" s="21">
        <v>14486000</v>
      </c>
      <c r="G26" s="21"/>
      <c r="H26" s="21">
        <f t="shared" si="0"/>
        <v>1596769</v>
      </c>
      <c r="I26" s="31">
        <f t="shared" si="1"/>
        <v>48000</v>
      </c>
      <c r="J26" s="28">
        <f>44000</f>
        <v>44000</v>
      </c>
      <c r="K26" s="29">
        <f>E26*2/100</f>
        <v>4000</v>
      </c>
    </row>
    <row r="27" spans="1:11" ht="21" customHeight="1">
      <c r="A27" s="8">
        <v>20</v>
      </c>
      <c r="B27" s="8" t="s">
        <v>43</v>
      </c>
      <c r="C27" s="21"/>
      <c r="D27" s="21">
        <v>115512576</v>
      </c>
      <c r="E27" s="21"/>
      <c r="F27" s="21"/>
      <c r="G27" s="21"/>
      <c r="H27" s="21">
        <f t="shared" si="0"/>
        <v>115512576</v>
      </c>
      <c r="I27" s="31"/>
      <c r="J27" s="28"/>
      <c r="K27" s="28"/>
    </row>
    <row r="28" spans="1:11" ht="21" customHeight="1">
      <c r="A28" s="8">
        <v>21</v>
      </c>
      <c r="B28" s="8" t="s">
        <v>15</v>
      </c>
      <c r="C28" s="21"/>
      <c r="D28" s="21">
        <v>118254106</v>
      </c>
      <c r="E28" s="21"/>
      <c r="F28" s="21"/>
      <c r="G28" s="21"/>
      <c r="H28" s="21">
        <f t="shared" si="0"/>
        <v>118254106</v>
      </c>
      <c r="I28" s="30"/>
    </row>
    <row r="29" spans="1:11" ht="21" customHeight="1">
      <c r="A29" s="8">
        <v>22</v>
      </c>
      <c r="B29" s="8" t="s">
        <v>44</v>
      </c>
      <c r="C29" s="21"/>
      <c r="D29" s="21">
        <v>403741316</v>
      </c>
      <c r="E29" s="21"/>
      <c r="F29" s="21">
        <v>134900000</v>
      </c>
      <c r="G29" s="21"/>
      <c r="H29" s="21">
        <f t="shared" si="0"/>
        <v>268841316</v>
      </c>
      <c r="I29" s="30"/>
    </row>
    <row r="30" spans="1:11" ht="21" customHeight="1">
      <c r="A30" s="8">
        <v>23</v>
      </c>
      <c r="B30" s="8" t="s">
        <v>37</v>
      </c>
      <c r="C30" s="21"/>
      <c r="D30" s="21">
        <v>4990000</v>
      </c>
      <c r="E30" s="21"/>
      <c r="F30" s="21"/>
      <c r="G30" s="21"/>
      <c r="H30" s="21">
        <f t="shared" si="0"/>
        <v>4990000</v>
      </c>
      <c r="I30" s="30"/>
    </row>
    <row r="31" spans="1:11" ht="21" customHeight="1">
      <c r="A31" s="8">
        <v>24</v>
      </c>
      <c r="B31" s="8" t="s">
        <v>45</v>
      </c>
      <c r="C31" s="21"/>
      <c r="D31" s="21">
        <v>11622137</v>
      </c>
      <c r="E31" s="21"/>
      <c r="F31" s="21"/>
      <c r="G31" s="21"/>
      <c r="H31" s="21">
        <f t="shared" si="0"/>
        <v>11622137</v>
      </c>
      <c r="I31" s="30"/>
    </row>
    <row r="32" spans="1:11" ht="21" customHeight="1">
      <c r="A32" s="8">
        <v>25</v>
      </c>
      <c r="B32" s="8" t="s">
        <v>46</v>
      </c>
      <c r="C32" s="21"/>
      <c r="D32" s="21">
        <v>0</v>
      </c>
      <c r="E32" s="21">
        <v>1251000</v>
      </c>
      <c r="F32" s="21"/>
      <c r="G32" s="21"/>
      <c r="H32" s="21">
        <f t="shared" si="0"/>
        <v>1251000</v>
      </c>
      <c r="I32" s="30"/>
      <c r="J32" s="26"/>
      <c r="K32" s="26"/>
    </row>
    <row r="33" spans="1:11" ht="21" customHeight="1">
      <c r="A33" s="8">
        <v>26</v>
      </c>
      <c r="B33" s="8" t="s">
        <v>50</v>
      </c>
      <c r="C33" s="21"/>
      <c r="D33" s="21">
        <v>34392272</v>
      </c>
      <c r="E33" s="21"/>
      <c r="F33" s="21">
        <v>30200000</v>
      </c>
      <c r="G33" s="21"/>
      <c r="H33" s="21">
        <f t="shared" si="0"/>
        <v>4192272</v>
      </c>
      <c r="I33" s="30"/>
      <c r="K33" s="26"/>
    </row>
    <row r="34" spans="1:11" ht="21" customHeight="1">
      <c r="A34" s="11"/>
      <c r="B34" s="11" t="s">
        <v>17</v>
      </c>
      <c r="C34" s="24"/>
      <c r="D34" s="13">
        <f>SUM(D8:D33)</f>
        <v>1638188642</v>
      </c>
      <c r="E34" s="13">
        <f>SUM(E8:E33)</f>
        <v>878561000</v>
      </c>
      <c r="F34" s="13">
        <f>SUM(F8:F33)</f>
        <v>898237592</v>
      </c>
      <c r="G34" s="13">
        <f>SUM(G8:G30)</f>
        <v>0</v>
      </c>
      <c r="H34" s="13">
        <f>SUM(H8:H33)</f>
        <v>1618512050</v>
      </c>
      <c r="I34" s="13">
        <f>SUM(I8:I33)</f>
        <v>21939480</v>
      </c>
      <c r="J34" s="32">
        <f>SUM(J14:J33)</f>
        <v>17638600</v>
      </c>
      <c r="K34" s="32">
        <f>SUM(K14:K33)</f>
        <v>4300880</v>
      </c>
    </row>
    <row r="35" spans="1:11" ht="15.75">
      <c r="A35" s="6"/>
      <c r="B35" s="6"/>
      <c r="C35" s="14"/>
      <c r="D35" s="14"/>
      <c r="E35" s="14"/>
      <c r="F35" s="52" t="s">
        <v>54</v>
      </c>
      <c r="G35" s="52"/>
      <c r="H35" s="52"/>
      <c r="I35" s="26"/>
    </row>
    <row r="36" spans="1:11" ht="15.75">
      <c r="A36" s="6"/>
      <c r="B36" s="15" t="s">
        <v>18</v>
      </c>
      <c r="C36" s="14"/>
      <c r="D36" s="14"/>
      <c r="E36" s="14"/>
      <c r="F36" s="53" t="s">
        <v>19</v>
      </c>
      <c r="G36" s="53"/>
      <c r="H36" s="53"/>
    </row>
    <row r="37" spans="1:11" ht="15">
      <c r="A37" s="1"/>
      <c r="B37" s="1"/>
      <c r="C37" s="5"/>
      <c r="D37" s="5"/>
      <c r="E37" s="5"/>
      <c r="F37" s="5"/>
      <c r="G37" s="5"/>
      <c r="H37" s="5"/>
    </row>
    <row r="38" spans="1:11" ht="15">
      <c r="A38" s="1"/>
      <c r="B38" s="1"/>
      <c r="C38" s="5"/>
      <c r="D38" s="5"/>
      <c r="E38" s="5"/>
      <c r="F38" s="5"/>
      <c r="G38" s="5"/>
      <c r="H38" s="5"/>
    </row>
    <row r="39" spans="1:11" ht="15">
      <c r="A39" s="1"/>
      <c r="B39" s="1"/>
      <c r="C39" s="5"/>
      <c r="D39" s="5"/>
      <c r="E39" s="5"/>
      <c r="F39" s="5"/>
      <c r="G39" s="5"/>
      <c r="H39" s="5"/>
    </row>
    <row r="40" spans="1:11" ht="15">
      <c r="A40" s="1"/>
      <c r="B40" s="1"/>
      <c r="C40" s="5"/>
      <c r="D40" s="5"/>
      <c r="E40" s="5"/>
      <c r="F40" s="5"/>
      <c r="G40" s="5"/>
      <c r="H40" s="5"/>
    </row>
    <row r="41" spans="1:11" ht="15">
      <c r="A41" s="1"/>
      <c r="B41" s="16" t="s">
        <v>20</v>
      </c>
      <c r="C41" s="7"/>
      <c r="D41" s="7"/>
      <c r="E41" s="7"/>
      <c r="F41" s="54" t="s">
        <v>21</v>
      </c>
      <c r="G41" s="54"/>
      <c r="H41" s="54"/>
    </row>
  </sheetData>
  <mergeCells count="12">
    <mergeCell ref="G5:H5"/>
    <mergeCell ref="G6:H6"/>
    <mergeCell ref="I6:I7"/>
    <mergeCell ref="F35:H35"/>
    <mergeCell ref="F36:H36"/>
    <mergeCell ref="F41:H41"/>
    <mergeCell ref="C2:F2"/>
    <mergeCell ref="D4:E4"/>
    <mergeCell ref="A6:A7"/>
    <mergeCell ref="B6:B7"/>
    <mergeCell ref="C6:D6"/>
    <mergeCell ref="E6:F6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I6" sqref="I6:I7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9.25" customWidth="1"/>
    <col min="11" max="11" width="9" hidden="1" customWidth="1"/>
    <col min="12" max="12" width="11.75" customWidth="1"/>
  </cols>
  <sheetData>
    <row r="1" spans="1:12" ht="15">
      <c r="A1" s="20" t="s">
        <v>0</v>
      </c>
    </row>
    <row r="2" spans="1:12" ht="20.25">
      <c r="A2" s="1"/>
      <c r="B2" s="1"/>
      <c r="C2" s="58" t="s">
        <v>1</v>
      </c>
      <c r="D2" s="58"/>
      <c r="E2" s="58"/>
      <c r="F2" s="58"/>
      <c r="G2" s="1"/>
      <c r="H2" s="1"/>
    </row>
    <row r="3" spans="1:12" ht="18.75">
      <c r="A3" s="1"/>
      <c r="B3" s="3"/>
      <c r="C3" s="4" t="s">
        <v>2</v>
      </c>
      <c r="D3" s="4"/>
      <c r="E3" s="4"/>
      <c r="F3" s="4"/>
      <c r="G3" s="3"/>
      <c r="H3" s="3"/>
    </row>
    <row r="4" spans="1:12" ht="18.75">
      <c r="A4" s="1"/>
      <c r="B4" s="1"/>
      <c r="C4" s="2"/>
      <c r="D4" s="59" t="s">
        <v>56</v>
      </c>
      <c r="E4" s="59"/>
      <c r="F4" s="2"/>
      <c r="G4" s="1"/>
      <c r="H4" s="1"/>
    </row>
    <row r="5" spans="1:12" ht="15">
      <c r="A5" s="1"/>
      <c r="B5" s="1"/>
      <c r="C5" s="1"/>
      <c r="D5" s="1"/>
      <c r="E5" s="1"/>
      <c r="F5" s="1"/>
      <c r="G5" s="57" t="s">
        <v>24</v>
      </c>
      <c r="H5" s="57"/>
    </row>
    <row r="6" spans="1:12" ht="15" customHeight="1">
      <c r="A6" s="70" t="s">
        <v>3</v>
      </c>
      <c r="B6" s="70" t="s">
        <v>4</v>
      </c>
      <c r="C6" s="72" t="s">
        <v>5</v>
      </c>
      <c r="D6" s="73"/>
      <c r="E6" s="74" t="s">
        <v>8</v>
      </c>
      <c r="F6" s="75"/>
      <c r="G6" s="72" t="s">
        <v>6</v>
      </c>
      <c r="H6" s="73"/>
      <c r="I6" s="66" t="s">
        <v>57</v>
      </c>
    </row>
    <row r="7" spans="1:12" ht="30">
      <c r="A7" s="71"/>
      <c r="B7" s="71"/>
      <c r="C7" s="17" t="s">
        <v>23</v>
      </c>
      <c r="D7" s="47" t="s">
        <v>7</v>
      </c>
      <c r="E7" s="47" t="s">
        <v>9</v>
      </c>
      <c r="F7" s="47" t="s">
        <v>10</v>
      </c>
      <c r="G7" s="46" t="s">
        <v>22</v>
      </c>
      <c r="H7" s="47" t="s">
        <v>7</v>
      </c>
      <c r="I7" s="67"/>
    </row>
    <row r="8" spans="1:12" ht="24.95" customHeight="1">
      <c r="A8" s="8">
        <v>1</v>
      </c>
      <c r="B8" s="9" t="s">
        <v>39</v>
      </c>
      <c r="C8" s="21"/>
      <c r="D8" s="21">
        <v>218380</v>
      </c>
      <c r="E8" s="21"/>
      <c r="F8" s="21"/>
      <c r="G8" s="21"/>
      <c r="H8" s="21">
        <f t="shared" ref="H8:H33" si="0">D8+E8-F8</f>
        <v>218380</v>
      </c>
      <c r="I8" s="30"/>
      <c r="L8" s="26"/>
    </row>
    <row r="9" spans="1:12" ht="24.95" customHeight="1">
      <c r="A9" s="8">
        <v>2</v>
      </c>
      <c r="B9" s="9" t="s">
        <v>11</v>
      </c>
      <c r="C9" s="21"/>
      <c r="D9" s="21">
        <v>318797994</v>
      </c>
      <c r="E9" s="21">
        <v>102640000</v>
      </c>
      <c r="F9" s="21">
        <v>102118729</v>
      </c>
      <c r="G9" s="21"/>
      <c r="H9" s="21">
        <f t="shared" si="0"/>
        <v>319319265</v>
      </c>
      <c r="I9" s="36" t="s">
        <v>72</v>
      </c>
      <c r="L9" s="26">
        <f>500960*40/100</f>
        <v>200384</v>
      </c>
    </row>
    <row r="10" spans="1:12" ht="24.95" customHeight="1">
      <c r="A10" s="8">
        <v>3</v>
      </c>
      <c r="B10" s="9" t="s">
        <v>40</v>
      </c>
      <c r="C10" s="21"/>
      <c r="D10" s="21">
        <v>0</v>
      </c>
      <c r="E10" s="21"/>
      <c r="F10" s="21"/>
      <c r="G10" s="21"/>
      <c r="H10" s="21">
        <f t="shared" si="0"/>
        <v>0</v>
      </c>
      <c r="I10" s="30"/>
      <c r="L10" s="26">
        <f t="shared" ref="L10:L33" si="1">E10*2/100</f>
        <v>0</v>
      </c>
    </row>
    <row r="11" spans="1:12" ht="24.95" customHeight="1">
      <c r="A11" s="8">
        <v>4</v>
      </c>
      <c r="B11" s="9" t="s">
        <v>12</v>
      </c>
      <c r="C11" s="21"/>
      <c r="D11" s="21">
        <v>21761100</v>
      </c>
      <c r="E11" s="21"/>
      <c r="F11" s="21">
        <v>10909360</v>
      </c>
      <c r="G11" s="21"/>
      <c r="H11" s="21">
        <f t="shared" si="0"/>
        <v>10851740</v>
      </c>
      <c r="I11" s="30"/>
      <c r="L11" s="26">
        <f t="shared" si="1"/>
        <v>0</v>
      </c>
    </row>
    <row r="12" spans="1:12" ht="24.95" customHeight="1">
      <c r="A12" s="8">
        <v>5</v>
      </c>
      <c r="B12" s="9" t="s">
        <v>31</v>
      </c>
      <c r="C12" s="21"/>
      <c r="D12" s="21">
        <v>347900</v>
      </c>
      <c r="E12" s="21"/>
      <c r="F12" s="21"/>
      <c r="G12" s="21"/>
      <c r="H12" s="21">
        <f t="shared" si="0"/>
        <v>347900</v>
      </c>
      <c r="I12" s="30"/>
      <c r="L12" s="26">
        <f t="shared" si="1"/>
        <v>0</v>
      </c>
    </row>
    <row r="13" spans="1:12" ht="24.95" customHeight="1">
      <c r="A13" s="8">
        <v>6</v>
      </c>
      <c r="B13" s="9" t="s">
        <v>32</v>
      </c>
      <c r="C13" s="21"/>
      <c r="D13" s="21">
        <v>132019244</v>
      </c>
      <c r="E13" s="21">
        <v>358470000</v>
      </c>
      <c r="F13" s="21">
        <v>325982776</v>
      </c>
      <c r="G13" s="21"/>
      <c r="H13" s="21">
        <f t="shared" si="0"/>
        <v>164506468</v>
      </c>
      <c r="I13" s="30"/>
      <c r="L13" s="26"/>
    </row>
    <row r="14" spans="1:12" ht="24.95" customHeight="1">
      <c r="A14" s="8">
        <v>7</v>
      </c>
      <c r="B14" s="9" t="s">
        <v>29</v>
      </c>
      <c r="C14" s="21"/>
      <c r="D14" s="21">
        <v>5228150</v>
      </c>
      <c r="E14" s="21">
        <v>12520000</v>
      </c>
      <c r="F14" s="21">
        <v>13444500</v>
      </c>
      <c r="G14" s="21"/>
      <c r="H14" s="21">
        <f t="shared" si="0"/>
        <v>4303650</v>
      </c>
      <c r="I14" s="31">
        <f>974400+L14</f>
        <v>1224800</v>
      </c>
      <c r="L14" s="26">
        <f t="shared" si="1"/>
        <v>250400</v>
      </c>
    </row>
    <row r="15" spans="1:12" ht="24.95" customHeight="1">
      <c r="A15" s="8">
        <v>8</v>
      </c>
      <c r="B15" s="9" t="s">
        <v>13</v>
      </c>
      <c r="C15" s="21"/>
      <c r="D15" s="21">
        <v>73498587</v>
      </c>
      <c r="E15" s="21">
        <v>119280000</v>
      </c>
      <c r="F15" s="21">
        <v>139846925</v>
      </c>
      <c r="G15" s="21"/>
      <c r="H15" s="21">
        <f t="shared" si="0"/>
        <v>52931662</v>
      </c>
      <c r="I15" s="31">
        <v>0</v>
      </c>
      <c r="L15" s="26"/>
    </row>
    <row r="16" spans="1:12" ht="24.95" customHeight="1">
      <c r="A16" s="8">
        <v>9</v>
      </c>
      <c r="B16" s="9" t="s">
        <v>14</v>
      </c>
      <c r="C16" s="21"/>
      <c r="D16" s="21">
        <v>90137291</v>
      </c>
      <c r="E16" s="21">
        <v>91650000</v>
      </c>
      <c r="F16" s="21">
        <v>76129211</v>
      </c>
      <c r="G16" s="21"/>
      <c r="H16" s="21">
        <f t="shared" si="0"/>
        <v>105658080</v>
      </c>
      <c r="I16" s="31">
        <f>7149000+L16</f>
        <v>8982000</v>
      </c>
      <c r="L16" s="26">
        <f t="shared" si="1"/>
        <v>1833000</v>
      </c>
    </row>
    <row r="17" spans="1:12" ht="24.95" customHeight="1">
      <c r="A17" s="8">
        <v>10</v>
      </c>
      <c r="B17" s="9" t="s">
        <v>33</v>
      </c>
      <c r="C17" s="21"/>
      <c r="D17" s="21">
        <v>69253963</v>
      </c>
      <c r="E17" s="21"/>
      <c r="F17" s="21"/>
      <c r="G17" s="21"/>
      <c r="H17" s="21">
        <f t="shared" si="0"/>
        <v>69253963</v>
      </c>
      <c r="I17" s="31">
        <v>0</v>
      </c>
      <c r="L17" s="26">
        <f t="shared" si="1"/>
        <v>0</v>
      </c>
    </row>
    <row r="18" spans="1:12" ht="24.95" customHeight="1">
      <c r="A18" s="8">
        <v>11</v>
      </c>
      <c r="B18" s="9" t="s">
        <v>34</v>
      </c>
      <c r="C18" s="21"/>
      <c r="D18" s="21">
        <v>130602000</v>
      </c>
      <c r="E18" s="21">
        <v>110160000</v>
      </c>
      <c r="F18" s="21">
        <v>74679342</v>
      </c>
      <c r="G18" s="21"/>
      <c r="H18" s="21">
        <f t="shared" si="0"/>
        <v>166082658</v>
      </c>
      <c r="I18" s="31">
        <f>8582400+L18</f>
        <v>10785600</v>
      </c>
      <c r="L18" s="26">
        <f t="shared" si="1"/>
        <v>2203200</v>
      </c>
    </row>
    <row r="19" spans="1:12" ht="24.95" customHeight="1">
      <c r="A19" s="8">
        <v>12</v>
      </c>
      <c r="B19" s="9" t="s">
        <v>30</v>
      </c>
      <c r="C19" s="21"/>
      <c r="D19" s="21">
        <v>72280000</v>
      </c>
      <c r="E19" s="21"/>
      <c r="F19" s="21">
        <v>9000000</v>
      </c>
      <c r="G19" s="21"/>
      <c r="H19" s="21">
        <f t="shared" si="0"/>
        <v>63280000</v>
      </c>
      <c r="I19" s="31">
        <v>0</v>
      </c>
      <c r="L19" s="26">
        <f t="shared" si="1"/>
        <v>0</v>
      </c>
    </row>
    <row r="20" spans="1:12" ht="24.95" customHeight="1">
      <c r="A20" s="8">
        <v>13</v>
      </c>
      <c r="B20" s="9" t="s">
        <v>35</v>
      </c>
      <c r="C20" s="21"/>
      <c r="D20" s="21">
        <v>7681040</v>
      </c>
      <c r="E20" s="21">
        <v>16290000</v>
      </c>
      <c r="F20" s="21">
        <v>4702000</v>
      </c>
      <c r="G20" s="21"/>
      <c r="H20" s="21">
        <f t="shared" si="0"/>
        <v>19269040</v>
      </c>
      <c r="I20" s="31">
        <f>973080+L20</f>
        <v>1298880</v>
      </c>
      <c r="L20" s="26">
        <f t="shared" si="1"/>
        <v>325800</v>
      </c>
    </row>
    <row r="21" spans="1:12" ht="24.95" customHeight="1">
      <c r="A21" s="8">
        <v>14</v>
      </c>
      <c r="B21" s="9" t="s">
        <v>25</v>
      </c>
      <c r="C21" s="21"/>
      <c r="D21" s="21">
        <v>14229000</v>
      </c>
      <c r="E21" s="21">
        <v>10000000</v>
      </c>
      <c r="F21" s="21">
        <v>9488350</v>
      </c>
      <c r="G21" s="21"/>
      <c r="H21" s="21">
        <f t="shared" si="0"/>
        <v>14740650</v>
      </c>
      <c r="I21" s="31">
        <f>640560+L21</f>
        <v>840560</v>
      </c>
      <c r="L21" s="26">
        <f t="shared" si="1"/>
        <v>200000</v>
      </c>
    </row>
    <row r="22" spans="1:12" ht="24.95" customHeight="1">
      <c r="A22" s="8">
        <v>15</v>
      </c>
      <c r="B22" s="9" t="s">
        <v>36</v>
      </c>
      <c r="C22" s="21"/>
      <c r="D22" s="21">
        <v>35801120</v>
      </c>
      <c r="E22" s="21">
        <v>19110000</v>
      </c>
      <c r="F22" s="21">
        <v>16765544</v>
      </c>
      <c r="G22" s="21"/>
      <c r="H22" s="21">
        <f t="shared" si="0"/>
        <v>38145576</v>
      </c>
      <c r="I22" s="31">
        <f>1150968+L22</f>
        <v>1533168</v>
      </c>
      <c r="L22" s="26">
        <f t="shared" si="1"/>
        <v>382200</v>
      </c>
    </row>
    <row r="23" spans="1:12" ht="24.95" customHeight="1">
      <c r="A23" s="8">
        <v>16</v>
      </c>
      <c r="B23" s="8" t="s">
        <v>26</v>
      </c>
      <c r="C23" s="21"/>
      <c r="D23" s="21">
        <v>46290080</v>
      </c>
      <c r="E23" s="21">
        <v>40440000</v>
      </c>
      <c r="F23" s="21">
        <v>36147831</v>
      </c>
      <c r="G23" s="21"/>
      <c r="H23" s="21">
        <f t="shared" si="0"/>
        <v>50582249</v>
      </c>
      <c r="I23" s="31">
        <f>2421072+L23</f>
        <v>3229872</v>
      </c>
      <c r="L23" s="26">
        <f t="shared" si="1"/>
        <v>808800</v>
      </c>
    </row>
    <row r="24" spans="1:12" ht="24.95" customHeight="1">
      <c r="A24" s="8">
        <v>17</v>
      </c>
      <c r="B24" s="8" t="s">
        <v>28</v>
      </c>
      <c r="C24" s="21"/>
      <c r="D24" s="21">
        <v>14806025</v>
      </c>
      <c r="E24" s="21"/>
      <c r="F24" s="21"/>
      <c r="G24" s="21"/>
      <c r="H24" s="21">
        <f t="shared" si="0"/>
        <v>14806025</v>
      </c>
      <c r="I24" s="31">
        <v>0</v>
      </c>
      <c r="L24" s="26">
        <f t="shared" si="1"/>
        <v>0</v>
      </c>
    </row>
    <row r="25" spans="1:12" ht="24.95" customHeight="1">
      <c r="A25" s="8">
        <v>18</v>
      </c>
      <c r="B25" s="8" t="s">
        <v>27</v>
      </c>
      <c r="C25" s="21"/>
      <c r="D25" s="21">
        <v>59300000</v>
      </c>
      <c r="E25" s="21"/>
      <c r="F25" s="21"/>
      <c r="G25" s="21"/>
      <c r="H25" s="21">
        <f t="shared" si="0"/>
        <v>59300000</v>
      </c>
      <c r="I25" s="31">
        <v>0</v>
      </c>
      <c r="L25" s="26">
        <f t="shared" si="1"/>
        <v>0</v>
      </c>
    </row>
    <row r="26" spans="1:12" ht="24.95" customHeight="1">
      <c r="A26" s="8">
        <v>19</v>
      </c>
      <c r="B26" s="8" t="s">
        <v>42</v>
      </c>
      <c r="C26" s="21"/>
      <c r="D26" s="21">
        <v>1596769</v>
      </c>
      <c r="E26" s="21"/>
      <c r="F26" s="21"/>
      <c r="G26" s="21"/>
      <c r="H26" s="21">
        <f t="shared" si="0"/>
        <v>1596769</v>
      </c>
      <c r="I26" s="31">
        <v>48000</v>
      </c>
      <c r="L26" s="26">
        <f t="shared" si="1"/>
        <v>0</v>
      </c>
    </row>
    <row r="27" spans="1:12" ht="24.95" customHeight="1">
      <c r="A27" s="8">
        <v>20</v>
      </c>
      <c r="B27" s="8" t="s">
        <v>43</v>
      </c>
      <c r="C27" s="21"/>
      <c r="D27" s="21">
        <v>115512576</v>
      </c>
      <c r="E27" s="21"/>
      <c r="F27" s="21"/>
      <c r="G27" s="21"/>
      <c r="H27" s="21">
        <f t="shared" si="0"/>
        <v>115512576</v>
      </c>
      <c r="I27" s="31"/>
      <c r="L27" s="26">
        <f t="shared" si="1"/>
        <v>0</v>
      </c>
    </row>
    <row r="28" spans="1:12" ht="24.95" customHeight="1">
      <c r="A28" s="8">
        <v>21</v>
      </c>
      <c r="B28" s="8" t="s">
        <v>15</v>
      </c>
      <c r="C28" s="21"/>
      <c r="D28" s="21">
        <v>118254106</v>
      </c>
      <c r="E28" s="21"/>
      <c r="F28" s="21"/>
      <c r="G28" s="21"/>
      <c r="H28" s="21">
        <f t="shared" si="0"/>
        <v>118254106</v>
      </c>
      <c r="I28" s="30"/>
      <c r="L28" s="26">
        <f t="shared" si="1"/>
        <v>0</v>
      </c>
    </row>
    <row r="29" spans="1:12" ht="24.95" customHeight="1">
      <c r="A29" s="8">
        <v>22</v>
      </c>
      <c r="B29" s="8" t="s">
        <v>44</v>
      </c>
      <c r="C29" s="21"/>
      <c r="D29" s="21">
        <v>268841316</v>
      </c>
      <c r="E29" s="21"/>
      <c r="F29" s="21">
        <v>16532000</v>
      </c>
      <c r="G29" s="21"/>
      <c r="H29" s="21">
        <f t="shared" si="0"/>
        <v>252309316</v>
      </c>
      <c r="I29" s="30"/>
      <c r="L29" s="26">
        <f t="shared" si="1"/>
        <v>0</v>
      </c>
    </row>
    <row r="30" spans="1:12" ht="24.95" customHeight="1">
      <c r="A30" s="8">
        <v>23</v>
      </c>
      <c r="B30" s="8" t="s">
        <v>37</v>
      </c>
      <c r="C30" s="21"/>
      <c r="D30" s="21">
        <v>4990000</v>
      </c>
      <c r="E30" s="21"/>
      <c r="F30" s="21"/>
      <c r="G30" s="21"/>
      <c r="H30" s="21">
        <f t="shared" si="0"/>
        <v>4990000</v>
      </c>
      <c r="I30" s="30"/>
      <c r="L30" s="26">
        <f t="shared" si="1"/>
        <v>0</v>
      </c>
    </row>
    <row r="31" spans="1:12" ht="24.95" customHeight="1">
      <c r="A31" s="8">
        <v>24</v>
      </c>
      <c r="B31" s="8" t="s">
        <v>45</v>
      </c>
      <c r="C31" s="21"/>
      <c r="D31" s="21">
        <v>11622137</v>
      </c>
      <c r="E31" s="21">
        <v>3294000</v>
      </c>
      <c r="F31" s="21">
        <v>3294000</v>
      </c>
      <c r="G31" s="21"/>
      <c r="H31" s="21">
        <f t="shared" si="0"/>
        <v>11622137</v>
      </c>
      <c r="I31" s="30"/>
      <c r="L31" s="26"/>
    </row>
    <row r="32" spans="1:12" ht="24.95" customHeight="1">
      <c r="A32" s="8">
        <v>25</v>
      </c>
      <c r="B32" s="8" t="s">
        <v>46</v>
      </c>
      <c r="C32" s="21"/>
      <c r="D32" s="21">
        <v>1251000</v>
      </c>
      <c r="E32" s="21"/>
      <c r="F32" s="21">
        <v>1251000</v>
      </c>
      <c r="G32" s="21"/>
      <c r="H32" s="21">
        <f t="shared" si="0"/>
        <v>0</v>
      </c>
      <c r="I32" s="30"/>
      <c r="L32" s="26">
        <f t="shared" si="1"/>
        <v>0</v>
      </c>
    </row>
    <row r="33" spans="1:12" ht="24.95" customHeight="1">
      <c r="A33" s="8">
        <v>26</v>
      </c>
      <c r="B33" s="8" t="s">
        <v>50</v>
      </c>
      <c r="C33" s="21"/>
      <c r="D33" s="21">
        <v>4192272</v>
      </c>
      <c r="E33" s="21">
        <v>17000000</v>
      </c>
      <c r="F33" s="21"/>
      <c r="G33" s="21"/>
      <c r="H33" s="21">
        <f t="shared" si="0"/>
        <v>21192272</v>
      </c>
      <c r="I33" s="30"/>
      <c r="L33" s="26">
        <f t="shared" si="1"/>
        <v>340000</v>
      </c>
    </row>
    <row r="34" spans="1:12" ht="24.95" customHeight="1">
      <c r="A34" s="11"/>
      <c r="B34" s="11" t="s">
        <v>17</v>
      </c>
      <c r="C34" s="24"/>
      <c r="D34" s="13">
        <f>SUM(D8:D33)</f>
        <v>1618512050</v>
      </c>
      <c r="E34" s="13">
        <f>SUM(E8:E33)</f>
        <v>900854000</v>
      </c>
      <c r="F34" s="13">
        <f>SUM(F8:F33)</f>
        <v>840291568</v>
      </c>
      <c r="G34" s="13">
        <f>SUM(G8:G30)</f>
        <v>0</v>
      </c>
      <c r="H34" s="13">
        <f>SUM(H8:H33)</f>
        <v>1679074482</v>
      </c>
      <c r="I34" s="13">
        <f>SUM(I8:I33)</f>
        <v>27942880</v>
      </c>
      <c r="L34" s="26">
        <f>SUM(L14:L33)</f>
        <v>6343400</v>
      </c>
    </row>
    <row r="35" spans="1:12" ht="15.75">
      <c r="A35" s="6"/>
      <c r="B35" s="6"/>
      <c r="C35" s="14"/>
      <c r="D35" s="14"/>
      <c r="E35" s="14"/>
      <c r="F35" s="52" t="s">
        <v>58</v>
      </c>
      <c r="G35" s="52"/>
      <c r="H35" s="52"/>
      <c r="I35" s="26"/>
      <c r="L35" s="26" t="e">
        <f>#REF!+L34</f>
        <v>#REF!</v>
      </c>
    </row>
    <row r="36" spans="1:12" ht="15.75">
      <c r="A36" s="6"/>
      <c r="B36" s="15" t="s">
        <v>18</v>
      </c>
      <c r="C36" s="14"/>
      <c r="D36" s="14"/>
      <c r="E36" s="14"/>
      <c r="F36" s="53" t="s">
        <v>19</v>
      </c>
      <c r="G36" s="53"/>
      <c r="H36" s="53"/>
    </row>
    <row r="37" spans="1:12" ht="15">
      <c r="A37" s="1"/>
      <c r="B37" s="1"/>
      <c r="C37" s="5"/>
      <c r="D37" s="5"/>
      <c r="E37" s="5"/>
      <c r="F37" s="5"/>
      <c r="G37" s="5"/>
      <c r="H37" s="5"/>
    </row>
    <row r="38" spans="1:12" ht="15">
      <c r="A38" s="1"/>
      <c r="B38" s="1"/>
      <c r="C38" s="5"/>
      <c r="D38" s="5"/>
      <c r="E38" s="5"/>
      <c r="F38" s="5"/>
      <c r="G38" s="5"/>
      <c r="H38" s="5"/>
    </row>
    <row r="39" spans="1:12" ht="15">
      <c r="A39" s="1"/>
      <c r="B39" s="1"/>
      <c r="C39" s="5"/>
      <c r="D39" s="5"/>
      <c r="E39" s="5"/>
      <c r="F39" s="5"/>
      <c r="G39" s="5"/>
      <c r="H39" s="5"/>
    </row>
    <row r="40" spans="1:12" ht="15">
      <c r="A40" s="1"/>
      <c r="B40" s="1"/>
      <c r="C40" s="5"/>
      <c r="D40" s="5"/>
      <c r="E40" s="5"/>
      <c r="F40" s="5"/>
      <c r="G40" s="5"/>
      <c r="H40" s="5"/>
      <c r="I40" s="26"/>
    </row>
    <row r="41" spans="1:12" ht="15">
      <c r="A41" s="1"/>
      <c r="B41" s="16" t="s">
        <v>20</v>
      </c>
      <c r="C41" s="7"/>
      <c r="D41" s="7"/>
      <c r="E41" s="7"/>
      <c r="F41" s="54" t="s">
        <v>21</v>
      </c>
      <c r="G41" s="54"/>
      <c r="H41" s="54"/>
    </row>
  </sheetData>
  <mergeCells count="12">
    <mergeCell ref="G5:H5"/>
    <mergeCell ref="G6:H6"/>
    <mergeCell ref="I6:I7"/>
    <mergeCell ref="F35:H35"/>
    <mergeCell ref="F36:H36"/>
    <mergeCell ref="F41:H41"/>
    <mergeCell ref="C2:F2"/>
    <mergeCell ref="D4:E4"/>
    <mergeCell ref="A6:A7"/>
    <mergeCell ref="B6:B7"/>
    <mergeCell ref="C6:D6"/>
    <mergeCell ref="E6:F6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B12" sqref="B12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9.25" customWidth="1"/>
    <col min="11" max="11" width="9" hidden="1" customWidth="1"/>
    <col min="12" max="12" width="11.75" customWidth="1"/>
  </cols>
  <sheetData>
    <row r="1" spans="1:10" ht="15">
      <c r="A1" s="20" t="s">
        <v>0</v>
      </c>
    </row>
    <row r="2" spans="1:10" ht="20.2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10" ht="18.75">
      <c r="A3" s="63" t="s">
        <v>2</v>
      </c>
      <c r="B3" s="63"/>
      <c r="C3" s="63"/>
      <c r="D3" s="63"/>
      <c r="E3" s="63"/>
      <c r="F3" s="63"/>
      <c r="G3" s="63"/>
      <c r="H3" s="63"/>
      <c r="I3" s="63"/>
    </row>
    <row r="4" spans="1:10" ht="18.75">
      <c r="C4" s="44"/>
      <c r="D4" s="59" t="s">
        <v>59</v>
      </c>
      <c r="E4" s="59"/>
      <c r="F4" s="59"/>
      <c r="G4" s="59"/>
      <c r="H4" s="44"/>
      <c r="I4" s="44"/>
    </row>
    <row r="5" spans="1:10" ht="15">
      <c r="B5" s="1"/>
      <c r="C5" s="1"/>
      <c r="D5" s="1"/>
      <c r="E5" s="1"/>
      <c r="I5" s="45" t="s">
        <v>24</v>
      </c>
      <c r="J5" s="1"/>
    </row>
    <row r="6" spans="1:10" ht="36" customHeight="1">
      <c r="A6" s="68" t="s">
        <v>63</v>
      </c>
      <c r="B6" s="70" t="s">
        <v>4</v>
      </c>
      <c r="C6" s="72" t="s">
        <v>5</v>
      </c>
      <c r="D6" s="73"/>
      <c r="E6" s="74" t="s">
        <v>8</v>
      </c>
      <c r="F6" s="75"/>
      <c r="G6" s="72" t="s">
        <v>6</v>
      </c>
      <c r="H6" s="73"/>
      <c r="I6" s="66" t="s">
        <v>60</v>
      </c>
    </row>
    <row r="7" spans="1:10" ht="30">
      <c r="A7" s="69"/>
      <c r="B7" s="71"/>
      <c r="C7" s="17" t="s">
        <v>23</v>
      </c>
      <c r="D7" s="47" t="s">
        <v>7</v>
      </c>
      <c r="E7" s="47" t="s">
        <v>9</v>
      </c>
      <c r="F7" s="47" t="s">
        <v>10</v>
      </c>
      <c r="G7" s="46" t="s">
        <v>22</v>
      </c>
      <c r="H7" s="47" t="s">
        <v>7</v>
      </c>
      <c r="I7" s="67"/>
    </row>
    <row r="8" spans="1:10" ht="24.95" customHeight="1">
      <c r="A8" s="8">
        <v>1</v>
      </c>
      <c r="B8" s="8" t="s">
        <v>39</v>
      </c>
      <c r="C8" s="21"/>
      <c r="D8" s="21">
        <v>218380</v>
      </c>
      <c r="E8" s="21"/>
      <c r="F8" s="21"/>
      <c r="G8" s="21"/>
      <c r="H8" s="21">
        <f t="shared" ref="H8:H33" si="0">D8+E8-F8</f>
        <v>218380</v>
      </c>
      <c r="I8" s="30"/>
    </row>
    <row r="9" spans="1:10" ht="24.95" customHeight="1">
      <c r="A9" s="8">
        <v>2</v>
      </c>
      <c r="B9" s="8" t="s">
        <v>11</v>
      </c>
      <c r="C9" s="21"/>
      <c r="D9" s="21">
        <v>319319265</v>
      </c>
      <c r="E9" s="21"/>
      <c r="F9" s="21">
        <v>10215010</v>
      </c>
      <c r="G9" s="21"/>
      <c r="H9" s="21">
        <f t="shared" si="0"/>
        <v>309104255</v>
      </c>
      <c r="I9" s="33" t="s">
        <v>61</v>
      </c>
    </row>
    <row r="10" spans="1:10" ht="24.95" customHeight="1">
      <c r="A10" s="8">
        <v>3</v>
      </c>
      <c r="B10" s="8" t="s">
        <v>40</v>
      </c>
      <c r="C10" s="21"/>
      <c r="D10" s="21">
        <v>0</v>
      </c>
      <c r="E10" s="21">
        <v>130430000</v>
      </c>
      <c r="F10" s="21">
        <v>17672500</v>
      </c>
      <c r="G10" s="21"/>
      <c r="H10" s="21">
        <f t="shared" si="0"/>
        <v>112757500</v>
      </c>
      <c r="I10" s="31">
        <f>E10*2/100</f>
        <v>2608600</v>
      </c>
    </row>
    <row r="11" spans="1:10" ht="24.95" customHeight="1">
      <c r="A11" s="8">
        <v>4</v>
      </c>
      <c r="B11" s="8" t="s">
        <v>12</v>
      </c>
      <c r="C11" s="21"/>
      <c r="D11" s="21">
        <v>10851740</v>
      </c>
      <c r="E11" s="21"/>
      <c r="F11" s="21"/>
      <c r="G11" s="21"/>
      <c r="H11" s="21">
        <f t="shared" si="0"/>
        <v>10851740</v>
      </c>
      <c r="I11" s="33"/>
    </row>
    <row r="12" spans="1:10" ht="24.95" customHeight="1">
      <c r="A12" s="8">
        <v>5</v>
      </c>
      <c r="B12" s="8" t="s">
        <v>31</v>
      </c>
      <c r="C12" s="21"/>
      <c r="D12" s="21">
        <v>347900</v>
      </c>
      <c r="E12" s="21"/>
      <c r="F12" s="21"/>
      <c r="G12" s="21"/>
      <c r="H12" s="21">
        <f t="shared" si="0"/>
        <v>347900</v>
      </c>
      <c r="I12" s="30"/>
    </row>
    <row r="13" spans="1:10" ht="24.95" customHeight="1">
      <c r="A13" s="8">
        <v>6</v>
      </c>
      <c r="B13" s="8" t="s">
        <v>32</v>
      </c>
      <c r="C13" s="21"/>
      <c r="D13" s="21">
        <v>164506468</v>
      </c>
      <c r="E13" s="21">
        <v>85800000</v>
      </c>
      <c r="F13" s="21">
        <v>155248675</v>
      </c>
      <c r="G13" s="21"/>
      <c r="H13" s="21">
        <f t="shared" si="0"/>
        <v>95057793</v>
      </c>
      <c r="I13" s="30"/>
    </row>
    <row r="14" spans="1:10" ht="24.95" customHeight="1">
      <c r="A14" s="8">
        <v>7</v>
      </c>
      <c r="B14" s="8" t="s">
        <v>29</v>
      </c>
      <c r="C14" s="21"/>
      <c r="D14" s="21">
        <v>4303650</v>
      </c>
      <c r="E14" s="21"/>
      <c r="F14" s="21">
        <v>871000</v>
      </c>
      <c r="G14" s="21"/>
      <c r="H14" s="21">
        <f t="shared" si="0"/>
        <v>3432650</v>
      </c>
      <c r="I14" s="31">
        <v>1224800</v>
      </c>
    </row>
    <row r="15" spans="1:10" ht="24.95" customHeight="1">
      <c r="A15" s="8">
        <v>8</v>
      </c>
      <c r="B15" s="8" t="s">
        <v>13</v>
      </c>
      <c r="C15" s="21"/>
      <c r="D15" s="21">
        <v>52931662</v>
      </c>
      <c r="E15" s="21">
        <v>28600000</v>
      </c>
      <c r="F15" s="21">
        <v>40156850</v>
      </c>
      <c r="G15" s="21"/>
      <c r="H15" s="21">
        <f t="shared" si="0"/>
        <v>41374812</v>
      </c>
      <c r="I15" s="31">
        <v>0</v>
      </c>
    </row>
    <row r="16" spans="1:10" ht="24.95" customHeight="1">
      <c r="A16" s="8">
        <v>9</v>
      </c>
      <c r="B16" s="8" t="s">
        <v>14</v>
      </c>
      <c r="C16" s="21"/>
      <c r="D16" s="21">
        <v>105658080</v>
      </c>
      <c r="E16" s="21"/>
      <c r="F16" s="21">
        <v>83149391</v>
      </c>
      <c r="G16" s="21"/>
      <c r="H16" s="21">
        <f t="shared" si="0"/>
        <v>22508689</v>
      </c>
      <c r="I16" s="31">
        <v>8982000</v>
      </c>
    </row>
    <row r="17" spans="1:9" ht="24.95" customHeight="1">
      <c r="A17" s="8">
        <v>10</v>
      </c>
      <c r="B17" s="8" t="s">
        <v>33</v>
      </c>
      <c r="C17" s="21"/>
      <c r="D17" s="21">
        <v>69253963</v>
      </c>
      <c r="E17" s="21"/>
      <c r="F17" s="21">
        <v>652000</v>
      </c>
      <c r="G17" s="21"/>
      <c r="H17" s="21">
        <f t="shared" si="0"/>
        <v>68601963</v>
      </c>
      <c r="I17" s="31">
        <v>0</v>
      </c>
    </row>
    <row r="18" spans="1:9" ht="24.95" customHeight="1">
      <c r="A18" s="8">
        <v>11</v>
      </c>
      <c r="B18" s="8" t="s">
        <v>34</v>
      </c>
      <c r="C18" s="21"/>
      <c r="D18" s="21">
        <v>166082658</v>
      </c>
      <c r="E18" s="21"/>
      <c r="F18" s="21">
        <v>137705804</v>
      </c>
      <c r="G18" s="21"/>
      <c r="H18" s="21">
        <f t="shared" si="0"/>
        <v>28376854</v>
      </c>
      <c r="I18" s="31">
        <v>10785600</v>
      </c>
    </row>
    <row r="19" spans="1:9" ht="24.95" customHeight="1">
      <c r="A19" s="8">
        <v>12</v>
      </c>
      <c r="B19" s="8" t="s">
        <v>30</v>
      </c>
      <c r="C19" s="21"/>
      <c r="D19" s="21">
        <v>63280000</v>
      </c>
      <c r="E19" s="21"/>
      <c r="F19" s="21"/>
      <c r="G19" s="21"/>
      <c r="H19" s="21">
        <f t="shared" si="0"/>
        <v>63280000</v>
      </c>
      <c r="I19" s="31">
        <v>0</v>
      </c>
    </row>
    <row r="20" spans="1:9" ht="24.95" customHeight="1">
      <c r="A20" s="8">
        <v>13</v>
      </c>
      <c r="B20" s="8" t="s">
        <v>35</v>
      </c>
      <c r="C20" s="21"/>
      <c r="D20" s="21">
        <v>19269040</v>
      </c>
      <c r="E20" s="21"/>
      <c r="F20" s="21">
        <v>17186630</v>
      </c>
      <c r="G20" s="21"/>
      <c r="H20" s="21">
        <f t="shared" si="0"/>
        <v>2082410</v>
      </c>
      <c r="I20" s="31">
        <v>1298880</v>
      </c>
    </row>
    <row r="21" spans="1:9" ht="24.95" customHeight="1">
      <c r="A21" s="8">
        <v>14</v>
      </c>
      <c r="B21" s="8" t="s">
        <v>25</v>
      </c>
      <c r="C21" s="21"/>
      <c r="D21" s="21">
        <v>14740650</v>
      </c>
      <c r="E21" s="21"/>
      <c r="F21" s="21">
        <v>10088988</v>
      </c>
      <c r="G21" s="21"/>
      <c r="H21" s="21">
        <f t="shared" si="0"/>
        <v>4651662</v>
      </c>
      <c r="I21" s="31">
        <v>840560</v>
      </c>
    </row>
    <row r="22" spans="1:9" ht="24.95" customHeight="1">
      <c r="A22" s="8">
        <v>15</v>
      </c>
      <c r="B22" s="8" t="s">
        <v>36</v>
      </c>
      <c r="C22" s="21"/>
      <c r="D22" s="21">
        <v>38145576</v>
      </c>
      <c r="E22" s="21"/>
      <c r="F22" s="21">
        <v>4494403</v>
      </c>
      <c r="G22" s="21"/>
      <c r="H22" s="21">
        <f t="shared" si="0"/>
        <v>33651173</v>
      </c>
      <c r="I22" s="31">
        <v>1533168</v>
      </c>
    </row>
    <row r="23" spans="1:9" ht="24.95" customHeight="1">
      <c r="A23" s="8">
        <v>16</v>
      </c>
      <c r="B23" s="8" t="s">
        <v>26</v>
      </c>
      <c r="C23" s="21"/>
      <c r="D23" s="21">
        <v>50582249</v>
      </c>
      <c r="E23" s="21"/>
      <c r="F23" s="21">
        <v>45887258</v>
      </c>
      <c r="G23" s="21"/>
      <c r="H23" s="21">
        <f t="shared" si="0"/>
        <v>4694991</v>
      </c>
      <c r="I23" s="31">
        <v>3229872</v>
      </c>
    </row>
    <row r="24" spans="1:9" ht="24.95" customHeight="1">
      <c r="A24" s="8">
        <v>17</v>
      </c>
      <c r="B24" s="8" t="s">
        <v>28</v>
      </c>
      <c r="C24" s="21"/>
      <c r="D24" s="21">
        <v>14806025</v>
      </c>
      <c r="E24" s="21"/>
      <c r="F24" s="21"/>
      <c r="G24" s="21"/>
      <c r="H24" s="21">
        <f t="shared" si="0"/>
        <v>14806025</v>
      </c>
      <c r="I24" s="31">
        <v>0</v>
      </c>
    </row>
    <row r="25" spans="1:9" ht="24.95" customHeight="1">
      <c r="A25" s="8">
        <v>18</v>
      </c>
      <c r="B25" s="8" t="s">
        <v>27</v>
      </c>
      <c r="C25" s="21"/>
      <c r="D25" s="21">
        <v>59300000</v>
      </c>
      <c r="E25" s="21"/>
      <c r="F25" s="21"/>
      <c r="G25" s="21"/>
      <c r="H25" s="21">
        <f t="shared" si="0"/>
        <v>59300000</v>
      </c>
      <c r="I25" s="31">
        <v>0</v>
      </c>
    </row>
    <row r="26" spans="1:9" ht="24.95" customHeight="1">
      <c r="A26" s="8">
        <v>19</v>
      </c>
      <c r="B26" s="8" t="s">
        <v>42</v>
      </c>
      <c r="C26" s="21"/>
      <c r="D26" s="21">
        <v>1596769</v>
      </c>
      <c r="E26" s="21"/>
      <c r="F26" s="21"/>
      <c r="G26" s="21"/>
      <c r="H26" s="21">
        <f t="shared" si="0"/>
        <v>1596769</v>
      </c>
      <c r="I26" s="31">
        <v>48000</v>
      </c>
    </row>
    <row r="27" spans="1:9" ht="24.95" customHeight="1">
      <c r="A27" s="8">
        <v>20</v>
      </c>
      <c r="B27" s="8" t="s">
        <v>43</v>
      </c>
      <c r="C27" s="21"/>
      <c r="D27" s="21">
        <v>115512576</v>
      </c>
      <c r="E27" s="21"/>
      <c r="F27" s="21">
        <v>39338000</v>
      </c>
      <c r="G27" s="21"/>
      <c r="H27" s="21">
        <f t="shared" si="0"/>
        <v>76174576</v>
      </c>
      <c r="I27" s="31"/>
    </row>
    <row r="28" spans="1:9" ht="24.95" customHeight="1">
      <c r="A28" s="8">
        <v>21</v>
      </c>
      <c r="B28" s="8" t="s">
        <v>15</v>
      </c>
      <c r="C28" s="21"/>
      <c r="D28" s="21">
        <v>118254106</v>
      </c>
      <c r="E28" s="21"/>
      <c r="F28" s="21">
        <v>35800000</v>
      </c>
      <c r="G28" s="21"/>
      <c r="H28" s="21">
        <f t="shared" si="0"/>
        <v>82454106</v>
      </c>
      <c r="I28" s="30"/>
    </row>
    <row r="29" spans="1:9" ht="24.95" customHeight="1">
      <c r="A29" s="8">
        <v>22</v>
      </c>
      <c r="B29" s="8" t="s">
        <v>44</v>
      </c>
      <c r="C29" s="21"/>
      <c r="D29" s="21">
        <v>252309316</v>
      </c>
      <c r="E29" s="21"/>
      <c r="F29" s="21">
        <v>2833500</v>
      </c>
      <c r="G29" s="21"/>
      <c r="H29" s="21">
        <f t="shared" si="0"/>
        <v>249475816</v>
      </c>
      <c r="I29" s="30"/>
    </row>
    <row r="30" spans="1:9" ht="24.95" customHeight="1">
      <c r="A30" s="8">
        <v>23</v>
      </c>
      <c r="B30" s="8" t="s">
        <v>37</v>
      </c>
      <c r="C30" s="21"/>
      <c r="D30" s="21">
        <v>4990000</v>
      </c>
      <c r="E30" s="21"/>
      <c r="F30" s="21"/>
      <c r="G30" s="21"/>
      <c r="H30" s="21">
        <f t="shared" si="0"/>
        <v>4990000</v>
      </c>
      <c r="I30" s="30"/>
    </row>
    <row r="31" spans="1:9" ht="24.95" customHeight="1">
      <c r="A31" s="8">
        <v>24</v>
      </c>
      <c r="B31" s="8" t="s">
        <v>45</v>
      </c>
      <c r="C31" s="21"/>
      <c r="D31" s="21">
        <v>11622137</v>
      </c>
      <c r="E31" s="21"/>
      <c r="F31" s="21"/>
      <c r="G31" s="21"/>
      <c r="H31" s="21">
        <f t="shared" si="0"/>
        <v>11622137</v>
      </c>
      <c r="I31" s="30"/>
    </row>
    <row r="32" spans="1:9" ht="24.95" customHeight="1">
      <c r="A32" s="8">
        <v>25</v>
      </c>
      <c r="B32" s="8" t="s">
        <v>46</v>
      </c>
      <c r="C32" s="21"/>
      <c r="D32" s="21">
        <v>0</v>
      </c>
      <c r="E32" s="21"/>
      <c r="F32" s="21"/>
      <c r="G32" s="21"/>
      <c r="H32" s="21">
        <f t="shared" si="0"/>
        <v>0</v>
      </c>
      <c r="I32" s="30"/>
    </row>
    <row r="33" spans="1:9" ht="24.95" customHeight="1">
      <c r="A33" s="8">
        <v>26</v>
      </c>
      <c r="B33" s="8" t="s">
        <v>50</v>
      </c>
      <c r="C33" s="21"/>
      <c r="D33" s="21">
        <v>21192272</v>
      </c>
      <c r="E33" s="21"/>
      <c r="F33" s="21"/>
      <c r="G33" s="21"/>
      <c r="H33" s="21">
        <f t="shared" si="0"/>
        <v>21192272</v>
      </c>
      <c r="I33" s="30"/>
    </row>
    <row r="34" spans="1:9" ht="24.95" customHeight="1">
      <c r="A34" s="34"/>
      <c r="B34" s="11" t="s">
        <v>17</v>
      </c>
      <c r="C34" s="24"/>
      <c r="D34" s="13">
        <f>SUM(D8:D33)</f>
        <v>1679074482</v>
      </c>
      <c r="E34" s="13">
        <f>SUM(E8:E33)</f>
        <v>244830000</v>
      </c>
      <c r="F34" s="13">
        <f>SUM(F8:F33)</f>
        <v>601300009</v>
      </c>
      <c r="G34" s="13">
        <f>SUM(G8:G30)</f>
        <v>0</v>
      </c>
      <c r="H34" s="13">
        <f>SUM(H8:H33)</f>
        <v>1322604473</v>
      </c>
      <c r="I34" s="13">
        <f>SUM(I8:I33)</f>
        <v>30551480</v>
      </c>
    </row>
    <row r="35" spans="1:9" ht="15.75">
      <c r="B35" s="6"/>
      <c r="C35" s="14"/>
      <c r="D35" s="14"/>
      <c r="G35" s="52" t="s">
        <v>62</v>
      </c>
      <c r="H35" s="52"/>
      <c r="I35" s="52"/>
    </row>
    <row r="36" spans="1:9" ht="15.75">
      <c r="B36" s="15" t="s">
        <v>18</v>
      </c>
      <c r="C36" s="14"/>
      <c r="D36" s="14"/>
      <c r="E36" s="14"/>
      <c r="G36" s="53" t="s">
        <v>19</v>
      </c>
      <c r="H36" s="53"/>
      <c r="I36" s="53"/>
    </row>
    <row r="37" spans="1:9" ht="15">
      <c r="B37" s="1"/>
      <c r="C37" s="5"/>
      <c r="D37" s="5"/>
      <c r="E37" s="5"/>
      <c r="F37" s="5"/>
      <c r="G37" s="5"/>
      <c r="H37" s="5"/>
    </row>
    <row r="38" spans="1:9" ht="15">
      <c r="B38" s="1"/>
      <c r="C38" s="5"/>
      <c r="D38" s="5"/>
      <c r="E38" s="5"/>
      <c r="F38" s="5"/>
      <c r="G38" s="5"/>
      <c r="H38" s="5"/>
    </row>
    <row r="39" spans="1:9" ht="15">
      <c r="B39" s="1"/>
      <c r="C39" s="5"/>
      <c r="D39" s="5"/>
      <c r="E39" s="5"/>
      <c r="F39" s="5"/>
      <c r="G39" s="5"/>
      <c r="H39" s="5"/>
    </row>
    <row r="40" spans="1:9" ht="15">
      <c r="B40" s="1"/>
      <c r="C40" s="5"/>
      <c r="D40" s="5"/>
      <c r="E40" s="5"/>
      <c r="F40" s="5"/>
      <c r="G40" s="5"/>
      <c r="H40" s="5"/>
    </row>
    <row r="41" spans="1:9">
      <c r="B41" s="16" t="s">
        <v>20</v>
      </c>
      <c r="C41" s="7"/>
      <c r="D41" s="7"/>
      <c r="G41" s="54" t="s">
        <v>21</v>
      </c>
      <c r="H41" s="54"/>
      <c r="I41" s="54"/>
    </row>
  </sheetData>
  <mergeCells count="12">
    <mergeCell ref="G35:I35"/>
    <mergeCell ref="G36:I36"/>
    <mergeCell ref="G41:I41"/>
    <mergeCell ref="D4:G4"/>
    <mergeCell ref="A2:I2"/>
    <mergeCell ref="A3:I3"/>
    <mergeCell ref="A6:A7"/>
    <mergeCell ref="B6:B7"/>
    <mergeCell ref="C6:D6"/>
    <mergeCell ref="E6:F6"/>
    <mergeCell ref="G6:H6"/>
    <mergeCell ref="I6:I7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9"/>
  <sheetViews>
    <sheetView topLeftCell="A26" workbookViewId="0">
      <selection activeCell="J37" sqref="J37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12.25" customWidth="1"/>
    <col min="11" max="11" width="9" hidden="1" customWidth="1"/>
    <col min="12" max="12" width="11.75" customWidth="1"/>
  </cols>
  <sheetData>
    <row r="1" spans="1:11" ht="20.100000000000001" customHeight="1">
      <c r="A1" s="1"/>
      <c r="B1" s="16"/>
      <c r="C1" s="7"/>
      <c r="D1" s="7"/>
      <c r="E1" s="7"/>
      <c r="F1" s="43"/>
      <c r="G1" s="43"/>
      <c r="H1" s="43"/>
      <c r="I1" s="1"/>
      <c r="J1" s="1"/>
      <c r="K1" s="1"/>
    </row>
    <row r="2" spans="1:11" ht="20.100000000000001" customHeight="1">
      <c r="A2" s="1"/>
      <c r="B2" s="16"/>
      <c r="C2" s="7"/>
      <c r="D2" s="7"/>
      <c r="E2" s="7"/>
      <c r="F2" s="43"/>
      <c r="G2" s="43"/>
      <c r="H2" s="43"/>
      <c r="I2" s="1"/>
      <c r="J2" s="1"/>
      <c r="K2" s="1"/>
    </row>
    <row r="3" spans="1:11" ht="20.100000000000001" customHeight="1">
      <c r="A3" s="1"/>
      <c r="B3" s="16"/>
      <c r="C3" s="7"/>
      <c r="D3" s="7"/>
      <c r="E3" s="7"/>
      <c r="F3" s="43"/>
      <c r="G3" s="43"/>
      <c r="H3" s="43"/>
      <c r="I3" s="1"/>
      <c r="J3" s="1"/>
      <c r="K3" s="1"/>
    </row>
    <row r="4" spans="1:11" ht="15">
      <c r="A4" s="20" t="s">
        <v>0</v>
      </c>
    </row>
    <row r="5" spans="1:11" ht="20.25">
      <c r="A5" s="58" t="s">
        <v>1</v>
      </c>
      <c r="B5" s="58"/>
      <c r="C5" s="58"/>
      <c r="D5" s="58"/>
      <c r="E5" s="58"/>
      <c r="F5" s="58"/>
      <c r="G5" s="58"/>
      <c r="H5" s="58"/>
      <c r="I5" s="58"/>
    </row>
    <row r="6" spans="1:11" ht="18.75">
      <c r="A6" s="63" t="s">
        <v>2</v>
      </c>
      <c r="B6" s="63"/>
      <c r="C6" s="63"/>
      <c r="D6" s="63"/>
      <c r="E6" s="63"/>
      <c r="F6" s="63"/>
      <c r="G6" s="63"/>
      <c r="H6" s="63"/>
      <c r="I6" s="63"/>
    </row>
    <row r="7" spans="1:11" ht="18.75">
      <c r="C7" s="44"/>
      <c r="D7" s="59" t="s">
        <v>64</v>
      </c>
      <c r="E7" s="59"/>
      <c r="F7" s="59"/>
      <c r="G7" s="59"/>
      <c r="H7" s="44"/>
      <c r="I7" s="44"/>
    </row>
    <row r="8" spans="1:11" ht="15">
      <c r="B8" s="1"/>
      <c r="C8" s="1"/>
      <c r="D8" s="1"/>
      <c r="E8" s="1"/>
      <c r="I8" s="45" t="s">
        <v>24</v>
      </c>
    </row>
    <row r="9" spans="1:11" ht="15">
      <c r="A9" s="68" t="s">
        <v>63</v>
      </c>
      <c r="B9" s="70" t="s">
        <v>4</v>
      </c>
      <c r="C9" s="72" t="s">
        <v>5</v>
      </c>
      <c r="D9" s="73"/>
      <c r="E9" s="74" t="s">
        <v>8</v>
      </c>
      <c r="F9" s="75"/>
      <c r="G9" s="72" t="s">
        <v>6</v>
      </c>
      <c r="H9" s="73"/>
      <c r="I9" s="66" t="s">
        <v>66</v>
      </c>
    </row>
    <row r="10" spans="1:11" ht="30">
      <c r="A10" s="69"/>
      <c r="B10" s="71"/>
      <c r="C10" s="17" t="s">
        <v>23</v>
      </c>
      <c r="D10" s="47" t="s">
        <v>7</v>
      </c>
      <c r="E10" s="47" t="s">
        <v>9</v>
      </c>
      <c r="F10" s="47" t="s">
        <v>10</v>
      </c>
      <c r="G10" s="46" t="s">
        <v>22</v>
      </c>
      <c r="H10" s="47" t="s">
        <v>7</v>
      </c>
      <c r="I10" s="67"/>
    </row>
    <row r="11" spans="1:11" ht="24.75" customHeight="1">
      <c r="A11" s="8">
        <v>1</v>
      </c>
      <c r="B11" s="8" t="s">
        <v>39</v>
      </c>
      <c r="C11" s="21"/>
      <c r="D11" s="21">
        <v>218380</v>
      </c>
      <c r="E11" s="21"/>
      <c r="F11" s="21"/>
      <c r="G11" s="21"/>
      <c r="H11" s="21">
        <f t="shared" ref="H11:H36" si="0">D11+E11-F11</f>
        <v>218380</v>
      </c>
      <c r="I11" s="30"/>
    </row>
    <row r="12" spans="1:11" ht="31.5" customHeight="1">
      <c r="A12" s="8">
        <v>2</v>
      </c>
      <c r="B12" s="8" t="s">
        <v>11</v>
      </c>
      <c r="C12" s="21"/>
      <c r="D12" s="21">
        <v>309104255</v>
      </c>
      <c r="E12" s="21"/>
      <c r="F12" s="21">
        <v>31057323</v>
      </c>
      <c r="G12" s="21"/>
      <c r="H12" s="21">
        <f t="shared" si="0"/>
        <v>278046932</v>
      </c>
      <c r="I12" s="33" t="s">
        <v>61</v>
      </c>
    </row>
    <row r="13" spans="1:11" ht="24" customHeight="1">
      <c r="A13" s="8">
        <v>3</v>
      </c>
      <c r="B13" s="8" t="s">
        <v>40</v>
      </c>
      <c r="C13" s="21"/>
      <c r="D13" s="21">
        <v>112757500</v>
      </c>
      <c r="E13" s="21">
        <v>119430000</v>
      </c>
      <c r="F13" s="21">
        <v>133115564</v>
      </c>
      <c r="G13" s="21"/>
      <c r="H13" s="21">
        <f t="shared" si="0"/>
        <v>99071936</v>
      </c>
      <c r="I13" s="31">
        <f>J13+'THU CHI (6)'!I10</f>
        <v>4997200</v>
      </c>
      <c r="J13" s="78">
        <f>E13*2/100</f>
        <v>2388600</v>
      </c>
    </row>
    <row r="14" spans="1:11" ht="24" customHeight="1">
      <c r="A14" s="8">
        <v>4</v>
      </c>
      <c r="B14" s="8" t="s">
        <v>12</v>
      </c>
      <c r="C14" s="21"/>
      <c r="D14" s="21">
        <v>10851740</v>
      </c>
      <c r="E14" s="21"/>
      <c r="F14" s="21"/>
      <c r="G14" s="21"/>
      <c r="H14" s="21">
        <f t="shared" si="0"/>
        <v>10851740</v>
      </c>
      <c r="I14" s="33"/>
    </row>
    <row r="15" spans="1:11" ht="24" customHeight="1">
      <c r="A15" s="8">
        <v>5</v>
      </c>
      <c r="B15" s="8" t="s">
        <v>31</v>
      </c>
      <c r="C15" s="21"/>
      <c r="D15" s="21">
        <v>347900</v>
      </c>
      <c r="E15" s="21"/>
      <c r="F15" s="21"/>
      <c r="G15" s="21"/>
      <c r="H15" s="21">
        <f t="shared" si="0"/>
        <v>347900</v>
      </c>
      <c r="I15" s="30"/>
    </row>
    <row r="16" spans="1:11" ht="23.25" customHeight="1">
      <c r="A16" s="8">
        <v>6</v>
      </c>
      <c r="B16" s="8" t="s">
        <v>32</v>
      </c>
      <c r="C16" s="21"/>
      <c r="D16" s="21">
        <v>95057793</v>
      </c>
      <c r="E16" s="21">
        <v>76224000</v>
      </c>
      <c r="F16" s="21">
        <v>86428256</v>
      </c>
      <c r="G16" s="21"/>
      <c r="H16" s="21">
        <f t="shared" si="0"/>
        <v>84853537</v>
      </c>
      <c r="I16" s="30"/>
      <c r="J16" s="35"/>
    </row>
    <row r="17" spans="1:10" ht="24.75" customHeight="1">
      <c r="A17" s="8">
        <v>7</v>
      </c>
      <c r="B17" s="8" t="s">
        <v>29</v>
      </c>
      <c r="C17" s="21"/>
      <c r="D17" s="21">
        <v>3432650</v>
      </c>
      <c r="E17" s="21"/>
      <c r="F17" s="21"/>
      <c r="G17" s="21"/>
      <c r="H17" s="21">
        <f t="shared" si="0"/>
        <v>3432650</v>
      </c>
      <c r="I17" s="31">
        <v>1224800</v>
      </c>
    </row>
    <row r="18" spans="1:10" ht="21" customHeight="1">
      <c r="A18" s="8">
        <v>8</v>
      </c>
      <c r="B18" s="8" t="s">
        <v>13</v>
      </c>
      <c r="C18" s="21"/>
      <c r="D18" s="21">
        <v>41374812</v>
      </c>
      <c r="E18" s="21">
        <v>25410000</v>
      </c>
      <c r="F18" s="21">
        <v>26336035</v>
      </c>
      <c r="G18" s="21"/>
      <c r="H18" s="21">
        <f t="shared" si="0"/>
        <v>40448777</v>
      </c>
      <c r="I18" s="31">
        <v>0</v>
      </c>
      <c r="J18" s="35"/>
    </row>
    <row r="19" spans="1:10" ht="24.75" customHeight="1">
      <c r="A19" s="8">
        <v>9</v>
      </c>
      <c r="B19" s="8" t="s">
        <v>14</v>
      </c>
      <c r="C19" s="21"/>
      <c r="D19" s="21">
        <v>22508689</v>
      </c>
      <c r="E19" s="21"/>
      <c r="F19" s="21">
        <v>6404000</v>
      </c>
      <c r="G19" s="21"/>
      <c r="H19" s="21">
        <f t="shared" si="0"/>
        <v>16104689</v>
      </c>
      <c r="I19" s="31">
        <v>8982000</v>
      </c>
    </row>
    <row r="20" spans="1:10" ht="21.75" customHeight="1">
      <c r="A20" s="8">
        <v>10</v>
      </c>
      <c r="B20" s="8" t="s">
        <v>33</v>
      </c>
      <c r="C20" s="21"/>
      <c r="D20" s="21">
        <v>68601963</v>
      </c>
      <c r="E20" s="21"/>
      <c r="F20" s="21"/>
      <c r="G20" s="21"/>
      <c r="H20" s="21">
        <f t="shared" si="0"/>
        <v>68601963</v>
      </c>
      <c r="I20" s="31">
        <v>0</v>
      </c>
    </row>
    <row r="21" spans="1:10" ht="21" customHeight="1">
      <c r="A21" s="8">
        <v>11</v>
      </c>
      <c r="B21" s="8" t="s">
        <v>34</v>
      </c>
      <c r="C21" s="21"/>
      <c r="D21" s="21">
        <v>28376854</v>
      </c>
      <c r="E21" s="21"/>
      <c r="F21" s="21">
        <v>15890446</v>
      </c>
      <c r="G21" s="21"/>
      <c r="H21" s="21">
        <f t="shared" si="0"/>
        <v>12486408</v>
      </c>
      <c r="I21" s="31">
        <v>10785600</v>
      </c>
    </row>
    <row r="22" spans="1:10" ht="21.75" customHeight="1">
      <c r="A22" s="8">
        <v>12</v>
      </c>
      <c r="B22" s="8" t="s">
        <v>30</v>
      </c>
      <c r="C22" s="21"/>
      <c r="D22" s="21">
        <v>63280000</v>
      </c>
      <c r="E22" s="21"/>
      <c r="F22" s="21"/>
      <c r="G22" s="21"/>
      <c r="H22" s="21">
        <f t="shared" si="0"/>
        <v>63280000</v>
      </c>
      <c r="I22" s="31">
        <v>0</v>
      </c>
    </row>
    <row r="23" spans="1:10" ht="19.5" customHeight="1">
      <c r="A23" s="8">
        <v>13</v>
      </c>
      <c r="B23" s="8" t="s">
        <v>35</v>
      </c>
      <c r="C23" s="21"/>
      <c r="D23" s="21">
        <v>2082410</v>
      </c>
      <c r="E23" s="21"/>
      <c r="F23" s="21"/>
      <c r="G23" s="21"/>
      <c r="H23" s="21">
        <f t="shared" si="0"/>
        <v>2082410</v>
      </c>
      <c r="I23" s="31">
        <v>1298880</v>
      </c>
    </row>
    <row r="24" spans="1:10" ht="22.5" customHeight="1">
      <c r="A24" s="8">
        <v>14</v>
      </c>
      <c r="B24" s="8" t="s">
        <v>25</v>
      </c>
      <c r="C24" s="21"/>
      <c r="D24" s="21">
        <v>4651662</v>
      </c>
      <c r="E24" s="21"/>
      <c r="F24" s="21"/>
      <c r="G24" s="21"/>
      <c r="H24" s="21">
        <f t="shared" si="0"/>
        <v>4651662</v>
      </c>
      <c r="I24" s="31">
        <v>840560</v>
      </c>
    </row>
    <row r="25" spans="1:10" ht="21" customHeight="1">
      <c r="A25" s="8">
        <v>15</v>
      </c>
      <c r="B25" s="8" t="s">
        <v>36</v>
      </c>
      <c r="C25" s="21"/>
      <c r="D25" s="21">
        <v>33651173</v>
      </c>
      <c r="E25" s="21"/>
      <c r="F25" s="21">
        <v>26061989</v>
      </c>
      <c r="G25" s="21"/>
      <c r="H25" s="21">
        <f t="shared" si="0"/>
        <v>7589184</v>
      </c>
      <c r="I25" s="31">
        <v>1533168</v>
      </c>
    </row>
    <row r="26" spans="1:10" ht="24" customHeight="1">
      <c r="A26" s="8">
        <v>16</v>
      </c>
      <c r="B26" s="8" t="s">
        <v>26</v>
      </c>
      <c r="C26" s="21"/>
      <c r="D26" s="21">
        <v>4694991</v>
      </c>
      <c r="E26" s="21"/>
      <c r="F26" s="21">
        <v>4524790</v>
      </c>
      <c r="G26" s="21"/>
      <c r="H26" s="21">
        <f t="shared" si="0"/>
        <v>170201</v>
      </c>
      <c r="I26" s="31">
        <v>3229872</v>
      </c>
    </row>
    <row r="27" spans="1:10" ht="24" customHeight="1">
      <c r="A27" s="8">
        <v>17</v>
      </c>
      <c r="B27" s="8" t="s">
        <v>28</v>
      </c>
      <c r="C27" s="21"/>
      <c r="D27" s="21">
        <v>14806025</v>
      </c>
      <c r="E27" s="21"/>
      <c r="F27" s="21"/>
      <c r="G27" s="21"/>
      <c r="H27" s="21">
        <f t="shared" si="0"/>
        <v>14806025</v>
      </c>
      <c r="I27" s="31">
        <v>0</v>
      </c>
    </row>
    <row r="28" spans="1:10" ht="21.75" customHeight="1">
      <c r="A28" s="8">
        <v>18</v>
      </c>
      <c r="B28" s="8" t="s">
        <v>27</v>
      </c>
      <c r="C28" s="21"/>
      <c r="D28" s="21">
        <v>59300000</v>
      </c>
      <c r="E28" s="21"/>
      <c r="F28" s="21"/>
      <c r="G28" s="21"/>
      <c r="H28" s="21">
        <f t="shared" si="0"/>
        <v>59300000</v>
      </c>
      <c r="I28" s="31">
        <v>0</v>
      </c>
    </row>
    <row r="29" spans="1:10" ht="23.25" customHeight="1">
      <c r="A29" s="8">
        <v>19</v>
      </c>
      <c r="B29" s="8" t="s">
        <v>42</v>
      </c>
      <c r="C29" s="21"/>
      <c r="D29" s="21">
        <v>1596769</v>
      </c>
      <c r="E29" s="21"/>
      <c r="F29" s="21"/>
      <c r="G29" s="21"/>
      <c r="H29" s="21">
        <f t="shared" si="0"/>
        <v>1596769</v>
      </c>
      <c r="I29" s="31">
        <v>48000</v>
      </c>
    </row>
    <row r="30" spans="1:10" ht="23.25" customHeight="1">
      <c r="A30" s="8">
        <v>20</v>
      </c>
      <c r="B30" s="8" t="s">
        <v>43</v>
      </c>
      <c r="C30" s="21"/>
      <c r="D30" s="21">
        <v>76174576</v>
      </c>
      <c r="E30" s="21"/>
      <c r="F30" s="21">
        <v>1000000</v>
      </c>
      <c r="G30" s="21"/>
      <c r="H30" s="21">
        <f t="shared" si="0"/>
        <v>75174576</v>
      </c>
      <c r="I30" s="31"/>
    </row>
    <row r="31" spans="1:10" ht="27" customHeight="1">
      <c r="A31" s="8">
        <v>21</v>
      </c>
      <c r="B31" s="8" t="s">
        <v>15</v>
      </c>
      <c r="C31" s="21"/>
      <c r="D31" s="21">
        <v>82454106</v>
      </c>
      <c r="E31" s="21"/>
      <c r="F31" s="21"/>
      <c r="G31" s="21"/>
      <c r="H31" s="21">
        <f t="shared" si="0"/>
        <v>82454106</v>
      </c>
      <c r="I31" s="30"/>
    </row>
    <row r="32" spans="1:10" ht="24" customHeight="1">
      <c r="A32" s="8">
        <v>22</v>
      </c>
      <c r="B32" s="8" t="s">
        <v>44</v>
      </c>
      <c r="C32" s="21"/>
      <c r="D32" s="21">
        <v>249475816</v>
      </c>
      <c r="E32" s="21"/>
      <c r="F32" s="21"/>
      <c r="G32" s="21"/>
      <c r="H32" s="21">
        <f t="shared" si="0"/>
        <v>249475816</v>
      </c>
      <c r="I32" s="30"/>
    </row>
    <row r="33" spans="1:10" ht="24.75" customHeight="1">
      <c r="A33" s="8">
        <v>23</v>
      </c>
      <c r="B33" s="8" t="s">
        <v>37</v>
      </c>
      <c r="C33" s="21"/>
      <c r="D33" s="21">
        <v>4990000</v>
      </c>
      <c r="E33" s="21"/>
      <c r="F33" s="21"/>
      <c r="G33" s="21"/>
      <c r="H33" s="21">
        <f t="shared" si="0"/>
        <v>4990000</v>
      </c>
      <c r="I33" s="30"/>
    </row>
    <row r="34" spans="1:10" ht="23.25" customHeight="1">
      <c r="A34" s="8">
        <v>24</v>
      </c>
      <c r="B34" s="8" t="s">
        <v>45</v>
      </c>
      <c r="C34" s="21"/>
      <c r="D34" s="21">
        <v>11622137</v>
      </c>
      <c r="E34" s="21"/>
      <c r="F34" s="21"/>
      <c r="G34" s="21"/>
      <c r="H34" s="21">
        <f t="shared" si="0"/>
        <v>11622137</v>
      </c>
      <c r="I34" s="30"/>
    </row>
    <row r="35" spans="1:10" ht="21.75" customHeight="1">
      <c r="A35" s="8">
        <v>25</v>
      </c>
      <c r="B35" s="8" t="s">
        <v>46</v>
      </c>
      <c r="C35" s="21"/>
      <c r="D35" s="21">
        <v>0</v>
      </c>
      <c r="E35" s="21">
        <v>27049400</v>
      </c>
      <c r="F35" s="21"/>
      <c r="G35" s="21"/>
      <c r="H35" s="21">
        <f t="shared" si="0"/>
        <v>27049400</v>
      </c>
      <c r="I35" s="30"/>
    </row>
    <row r="36" spans="1:10" ht="31.5" customHeight="1">
      <c r="A36" s="8">
        <v>26</v>
      </c>
      <c r="B36" s="8" t="s">
        <v>50</v>
      </c>
      <c r="C36" s="21"/>
      <c r="D36" s="21">
        <v>21192272</v>
      </c>
      <c r="E36" s="21"/>
      <c r="F36" s="21">
        <v>17000000</v>
      </c>
      <c r="G36" s="21"/>
      <c r="H36" s="21">
        <f t="shared" si="0"/>
        <v>4192272</v>
      </c>
      <c r="I36" s="30"/>
    </row>
    <row r="37" spans="1:10" ht="31.5" customHeight="1">
      <c r="A37" s="34"/>
      <c r="B37" s="11" t="s">
        <v>17</v>
      </c>
      <c r="C37" s="24"/>
      <c r="D37" s="13">
        <f>SUM(D11:D36)</f>
        <v>1322604473</v>
      </c>
      <c r="E37" s="13">
        <f>SUM(E11:E36)</f>
        <v>248113400</v>
      </c>
      <c r="F37" s="13">
        <f>SUM(F11:F36)</f>
        <v>347818403</v>
      </c>
      <c r="G37" s="13">
        <f>SUM(G11:G33)</f>
        <v>0</v>
      </c>
      <c r="H37" s="13">
        <f>SUM(H11:H36)</f>
        <v>1222899470</v>
      </c>
      <c r="I37" s="13">
        <f>SUM(I11:I36)</f>
        <v>32940080</v>
      </c>
      <c r="J37" s="26"/>
    </row>
    <row r="38" spans="1:10" ht="31.5" customHeight="1">
      <c r="B38" s="6"/>
      <c r="C38" s="14"/>
      <c r="D38" s="14"/>
      <c r="G38" s="52" t="s">
        <v>65</v>
      </c>
      <c r="H38" s="52"/>
      <c r="I38" s="52"/>
    </row>
    <row r="39" spans="1:10" ht="15.75">
      <c r="B39" s="15" t="s">
        <v>18</v>
      </c>
      <c r="C39" s="14"/>
      <c r="D39" s="14"/>
      <c r="E39" s="14"/>
      <c r="G39" s="53" t="s">
        <v>19</v>
      </c>
      <c r="H39" s="53"/>
      <c r="I39" s="53"/>
    </row>
    <row r="40" spans="1:10" ht="15">
      <c r="B40" s="1"/>
      <c r="C40" s="5"/>
      <c r="D40" s="5"/>
      <c r="E40" s="5"/>
      <c r="F40" s="5"/>
      <c r="G40" s="5"/>
      <c r="H40" s="5"/>
    </row>
    <row r="41" spans="1:10" ht="15">
      <c r="B41" s="1"/>
      <c r="C41" s="5"/>
      <c r="D41" s="5"/>
      <c r="E41" s="5"/>
      <c r="F41" s="5"/>
      <c r="G41" s="5"/>
      <c r="H41" s="5"/>
    </row>
    <row r="42" spans="1:10" ht="15">
      <c r="B42" s="1"/>
      <c r="C42" s="5"/>
      <c r="D42" s="5"/>
      <c r="E42" s="5"/>
      <c r="F42" s="5"/>
      <c r="G42" s="5"/>
      <c r="H42" s="5"/>
    </row>
    <row r="43" spans="1:10" ht="15">
      <c r="B43" s="1"/>
      <c r="C43" s="5"/>
      <c r="D43" s="5"/>
      <c r="E43" s="5"/>
      <c r="F43" s="5"/>
      <c r="G43" s="5"/>
      <c r="H43" s="5"/>
    </row>
    <row r="44" spans="1:10">
      <c r="B44" s="16" t="s">
        <v>20</v>
      </c>
      <c r="C44" s="7"/>
      <c r="D44" s="7"/>
      <c r="G44" s="54" t="s">
        <v>21</v>
      </c>
      <c r="H44" s="54"/>
      <c r="I44" s="54"/>
    </row>
    <row r="46" spans="1:10" ht="15" hidden="1">
      <c r="B46" s="1"/>
      <c r="C46" s="5"/>
      <c r="D46" s="5"/>
      <c r="E46" s="5"/>
      <c r="F46" s="5"/>
      <c r="G46" s="5"/>
      <c r="H46" s="5"/>
    </row>
    <row r="47" spans="1:10" ht="9.75" customHeight="1">
      <c r="B47" s="1"/>
      <c r="C47" s="5"/>
      <c r="D47" s="5"/>
      <c r="E47" s="5"/>
      <c r="F47" s="5"/>
      <c r="G47" s="5"/>
      <c r="H47" s="5"/>
    </row>
    <row r="48" spans="1:10" hidden="1">
      <c r="B48" s="16" t="s">
        <v>20</v>
      </c>
      <c r="C48" s="7"/>
      <c r="D48" s="7"/>
      <c r="G48" s="54" t="s">
        <v>71</v>
      </c>
      <c r="H48" s="54"/>
      <c r="I48" s="54"/>
    </row>
    <row r="49" hidden="1"/>
  </sheetData>
  <mergeCells count="13">
    <mergeCell ref="G48:I48"/>
    <mergeCell ref="I9:I10"/>
    <mergeCell ref="G38:I38"/>
    <mergeCell ref="G39:I39"/>
    <mergeCell ref="G44:I44"/>
    <mergeCell ref="A5:I5"/>
    <mergeCell ref="A6:I6"/>
    <mergeCell ref="D7:G7"/>
    <mergeCell ref="A9:A10"/>
    <mergeCell ref="B9:B10"/>
    <mergeCell ref="C9:D9"/>
    <mergeCell ref="E9:F9"/>
    <mergeCell ref="G9:H9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K86"/>
  <sheetViews>
    <sheetView topLeftCell="A7" workbookViewId="0">
      <selection activeCell="I12" sqref="I12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9.25" customWidth="1"/>
    <col min="11" max="11" width="9" hidden="1" customWidth="1"/>
    <col min="12" max="12" width="11.75" customWidth="1"/>
  </cols>
  <sheetData>
    <row r="2" spans="1:9" ht="15">
      <c r="A2" s="20" t="s">
        <v>0</v>
      </c>
    </row>
    <row r="3" spans="1:9" ht="20.25">
      <c r="A3" s="58" t="s">
        <v>1</v>
      </c>
      <c r="B3" s="58"/>
      <c r="C3" s="58"/>
      <c r="D3" s="58"/>
      <c r="E3" s="58"/>
      <c r="F3" s="58"/>
      <c r="G3" s="58"/>
      <c r="H3" s="58"/>
      <c r="I3" s="58"/>
    </row>
    <row r="4" spans="1:9" ht="18.75">
      <c r="A4" s="63" t="s">
        <v>2</v>
      </c>
      <c r="B4" s="63"/>
      <c r="C4" s="63"/>
      <c r="D4" s="63"/>
      <c r="E4" s="63"/>
      <c r="F4" s="63"/>
      <c r="G4" s="63"/>
      <c r="H4" s="63"/>
      <c r="I4" s="63"/>
    </row>
    <row r="5" spans="1:9" ht="18.75">
      <c r="C5" s="44"/>
      <c r="D5" s="59" t="s">
        <v>67</v>
      </c>
      <c r="E5" s="59"/>
      <c r="F5" s="59"/>
      <c r="G5" s="59"/>
      <c r="H5" s="44"/>
      <c r="I5" s="44"/>
    </row>
    <row r="6" spans="1:9" ht="15">
      <c r="B6" s="1"/>
      <c r="C6" s="1"/>
      <c r="D6" s="1"/>
      <c r="E6" s="1"/>
      <c r="I6" s="45" t="s">
        <v>24</v>
      </c>
    </row>
    <row r="7" spans="1:9" ht="15" customHeight="1">
      <c r="A7" s="68" t="s">
        <v>63</v>
      </c>
      <c r="B7" s="70" t="s">
        <v>4</v>
      </c>
      <c r="C7" s="72" t="s">
        <v>5</v>
      </c>
      <c r="D7" s="73"/>
      <c r="E7" s="74" t="s">
        <v>8</v>
      </c>
      <c r="F7" s="75"/>
      <c r="G7" s="72" t="s">
        <v>6</v>
      </c>
      <c r="H7" s="73"/>
      <c r="I7" s="66" t="s">
        <v>70</v>
      </c>
    </row>
    <row r="8" spans="1:9" ht="47.25" customHeight="1">
      <c r="A8" s="69"/>
      <c r="B8" s="71"/>
      <c r="C8" s="17" t="s">
        <v>23</v>
      </c>
      <c r="D8" s="47" t="s">
        <v>7</v>
      </c>
      <c r="E8" s="47" t="s">
        <v>9</v>
      </c>
      <c r="F8" s="47" t="s">
        <v>10</v>
      </c>
      <c r="G8" s="46" t="s">
        <v>22</v>
      </c>
      <c r="H8" s="47" t="s">
        <v>7</v>
      </c>
      <c r="I8" s="67"/>
    </row>
    <row r="9" spans="1:9" ht="26.25" customHeight="1">
      <c r="A9" s="8">
        <v>1</v>
      </c>
      <c r="B9" s="8" t="s">
        <v>39</v>
      </c>
      <c r="C9" s="21"/>
      <c r="D9" s="21">
        <v>218380</v>
      </c>
      <c r="E9" s="21"/>
      <c r="F9" s="21"/>
      <c r="G9" s="21"/>
      <c r="H9" s="21">
        <f t="shared" ref="H9:H34" si="0">D9+E9-F9</f>
        <v>218380</v>
      </c>
      <c r="I9" s="30"/>
    </row>
    <row r="10" spans="1:9" ht="33" customHeight="1">
      <c r="A10" s="8">
        <v>2</v>
      </c>
      <c r="B10" s="8" t="s">
        <v>11</v>
      </c>
      <c r="C10" s="21"/>
      <c r="D10" s="21">
        <v>278046932</v>
      </c>
      <c r="E10" s="21"/>
      <c r="F10" s="21">
        <v>13840595</v>
      </c>
      <c r="G10" s="21"/>
      <c r="H10" s="21">
        <f t="shared" si="0"/>
        <v>264206337</v>
      </c>
      <c r="I10" s="33" t="s">
        <v>61</v>
      </c>
    </row>
    <row r="11" spans="1:9" ht="24.75" customHeight="1">
      <c r="A11" s="8">
        <v>3</v>
      </c>
      <c r="B11" s="8" t="s">
        <v>40</v>
      </c>
      <c r="C11" s="21"/>
      <c r="D11" s="21">
        <v>99071936</v>
      </c>
      <c r="E11" s="21"/>
      <c r="F11" s="21">
        <v>88974680</v>
      </c>
      <c r="G11" s="21"/>
      <c r="H11" s="21">
        <f t="shared" si="0"/>
        <v>10097256</v>
      </c>
      <c r="I11" s="31">
        <f>'THU CHI (7)'!I13</f>
        <v>4997200</v>
      </c>
    </row>
    <row r="12" spans="1:9" ht="24" customHeight="1">
      <c r="A12" s="8">
        <v>4</v>
      </c>
      <c r="B12" s="8" t="s">
        <v>12</v>
      </c>
      <c r="C12" s="21"/>
      <c r="D12" s="21">
        <v>10851740</v>
      </c>
      <c r="E12" s="21"/>
      <c r="F12" s="21"/>
      <c r="G12" s="21"/>
      <c r="H12" s="21">
        <f t="shared" si="0"/>
        <v>10851740</v>
      </c>
      <c r="I12" s="33"/>
    </row>
    <row r="13" spans="1:9" ht="26.25" customHeight="1">
      <c r="A13" s="8">
        <v>5</v>
      </c>
      <c r="B13" s="8" t="s">
        <v>31</v>
      </c>
      <c r="C13" s="21"/>
      <c r="D13" s="21">
        <v>347900</v>
      </c>
      <c r="E13" s="21"/>
      <c r="F13" s="21"/>
      <c r="G13" s="21"/>
      <c r="H13" s="21">
        <f t="shared" si="0"/>
        <v>347900</v>
      </c>
      <c r="I13" s="30"/>
    </row>
    <row r="14" spans="1:9" ht="27" customHeight="1">
      <c r="A14" s="8">
        <v>6</v>
      </c>
      <c r="B14" s="8" t="s">
        <v>32</v>
      </c>
      <c r="C14" s="21"/>
      <c r="D14" s="21">
        <v>84853537</v>
      </c>
      <c r="E14" s="21"/>
      <c r="F14" s="21">
        <v>74441490</v>
      </c>
      <c r="G14" s="21"/>
      <c r="H14" s="21">
        <f t="shared" si="0"/>
        <v>10412047</v>
      </c>
      <c r="I14" s="30"/>
    </row>
    <row r="15" spans="1:9" ht="27.75" customHeight="1">
      <c r="A15" s="8">
        <v>7</v>
      </c>
      <c r="B15" s="8" t="s">
        <v>29</v>
      </c>
      <c r="C15" s="21"/>
      <c r="D15" s="21">
        <v>3432650</v>
      </c>
      <c r="E15" s="21"/>
      <c r="F15" s="21">
        <v>1000000</v>
      </c>
      <c r="G15" s="21"/>
      <c r="H15" s="21">
        <f t="shared" si="0"/>
        <v>2432650</v>
      </c>
      <c r="I15" s="31">
        <v>1224800</v>
      </c>
    </row>
    <row r="16" spans="1:9" ht="24.75" customHeight="1">
      <c r="A16" s="8">
        <v>8</v>
      </c>
      <c r="B16" s="8" t="s">
        <v>13</v>
      </c>
      <c r="C16" s="21"/>
      <c r="D16" s="21">
        <v>40448777</v>
      </c>
      <c r="E16" s="21"/>
      <c r="F16" s="21">
        <v>36103200</v>
      </c>
      <c r="G16" s="21"/>
      <c r="H16" s="21">
        <f t="shared" si="0"/>
        <v>4345577</v>
      </c>
      <c r="I16" s="31">
        <v>0</v>
      </c>
    </row>
    <row r="17" spans="1:9" ht="27.75" customHeight="1">
      <c r="A17" s="8">
        <v>9</v>
      </c>
      <c r="B17" s="8" t="s">
        <v>14</v>
      </c>
      <c r="C17" s="21"/>
      <c r="D17" s="21">
        <v>16104689</v>
      </c>
      <c r="E17" s="21"/>
      <c r="F17" s="21">
        <v>15850000</v>
      </c>
      <c r="G17" s="21"/>
      <c r="H17" s="21">
        <f t="shared" si="0"/>
        <v>254689</v>
      </c>
      <c r="I17" s="31">
        <v>8982000</v>
      </c>
    </row>
    <row r="18" spans="1:9" ht="27" customHeight="1">
      <c r="A18" s="8">
        <v>10</v>
      </c>
      <c r="B18" s="8" t="s">
        <v>33</v>
      </c>
      <c r="C18" s="21"/>
      <c r="D18" s="21">
        <v>68601963</v>
      </c>
      <c r="E18" s="21"/>
      <c r="F18" s="21"/>
      <c r="G18" s="21"/>
      <c r="H18" s="21">
        <f t="shared" si="0"/>
        <v>68601963</v>
      </c>
      <c r="I18" s="31">
        <v>0</v>
      </c>
    </row>
    <row r="19" spans="1:9" ht="24.75" customHeight="1">
      <c r="A19" s="8">
        <v>11</v>
      </c>
      <c r="B19" s="8" t="s">
        <v>34</v>
      </c>
      <c r="C19" s="21"/>
      <c r="D19" s="21">
        <v>12486408</v>
      </c>
      <c r="E19" s="21"/>
      <c r="F19" s="21">
        <v>12248800</v>
      </c>
      <c r="G19" s="21"/>
      <c r="H19" s="21">
        <f t="shared" si="0"/>
        <v>237608</v>
      </c>
      <c r="I19" s="31">
        <v>10785600</v>
      </c>
    </row>
    <row r="20" spans="1:9" ht="24" customHeight="1">
      <c r="A20" s="8">
        <v>12</v>
      </c>
      <c r="B20" s="8" t="s">
        <v>30</v>
      </c>
      <c r="C20" s="21"/>
      <c r="D20" s="21">
        <v>63280000</v>
      </c>
      <c r="E20" s="21"/>
      <c r="F20" s="21"/>
      <c r="G20" s="21"/>
      <c r="H20" s="21">
        <f t="shared" si="0"/>
        <v>63280000</v>
      </c>
      <c r="I20" s="31">
        <v>0</v>
      </c>
    </row>
    <row r="21" spans="1:9" ht="24" customHeight="1">
      <c r="A21" s="8">
        <v>13</v>
      </c>
      <c r="B21" s="8" t="s">
        <v>35</v>
      </c>
      <c r="C21" s="21"/>
      <c r="D21" s="21">
        <v>2082410</v>
      </c>
      <c r="E21" s="21"/>
      <c r="F21" s="21"/>
      <c r="G21" s="21"/>
      <c r="H21" s="21">
        <f t="shared" si="0"/>
        <v>2082410</v>
      </c>
      <c r="I21" s="31">
        <v>1298880</v>
      </c>
    </row>
    <row r="22" spans="1:9" ht="25.5" customHeight="1">
      <c r="A22" s="8">
        <v>14</v>
      </c>
      <c r="B22" s="8" t="s">
        <v>25</v>
      </c>
      <c r="C22" s="21"/>
      <c r="D22" s="21">
        <v>4651662</v>
      </c>
      <c r="E22" s="21"/>
      <c r="F22" s="21">
        <v>3900000</v>
      </c>
      <c r="G22" s="21"/>
      <c r="H22" s="21">
        <f t="shared" si="0"/>
        <v>751662</v>
      </c>
      <c r="I22" s="31">
        <v>840560</v>
      </c>
    </row>
    <row r="23" spans="1:9" ht="27" customHeight="1">
      <c r="A23" s="8">
        <v>15</v>
      </c>
      <c r="B23" s="8" t="s">
        <v>36</v>
      </c>
      <c r="C23" s="21"/>
      <c r="D23" s="21">
        <v>7589184</v>
      </c>
      <c r="E23" s="21"/>
      <c r="F23" s="21">
        <v>5851430</v>
      </c>
      <c r="G23" s="21"/>
      <c r="H23" s="21">
        <f t="shared" si="0"/>
        <v>1737754</v>
      </c>
      <c r="I23" s="31">
        <v>1533168</v>
      </c>
    </row>
    <row r="24" spans="1:9" ht="26.25" customHeight="1">
      <c r="A24" s="8">
        <v>16</v>
      </c>
      <c r="B24" s="8" t="s">
        <v>26</v>
      </c>
      <c r="C24" s="21"/>
      <c r="D24" s="21">
        <v>170201</v>
      </c>
      <c r="E24" s="21"/>
      <c r="F24" s="21"/>
      <c r="G24" s="21"/>
      <c r="H24" s="21">
        <f t="shared" si="0"/>
        <v>170201</v>
      </c>
      <c r="I24" s="31">
        <v>3229872</v>
      </c>
    </row>
    <row r="25" spans="1:9" ht="24" customHeight="1">
      <c r="A25" s="8">
        <v>17</v>
      </c>
      <c r="B25" s="8" t="s">
        <v>28</v>
      </c>
      <c r="C25" s="21"/>
      <c r="D25" s="21">
        <v>14806025</v>
      </c>
      <c r="E25" s="21"/>
      <c r="F25" s="21"/>
      <c r="G25" s="21"/>
      <c r="H25" s="21">
        <f t="shared" si="0"/>
        <v>14806025</v>
      </c>
      <c r="I25" s="31">
        <v>0</v>
      </c>
    </row>
    <row r="26" spans="1:9" ht="25.5" customHeight="1">
      <c r="A26" s="8">
        <v>18</v>
      </c>
      <c r="B26" s="8" t="s">
        <v>27</v>
      </c>
      <c r="C26" s="21"/>
      <c r="D26" s="21">
        <v>59300000</v>
      </c>
      <c r="E26" s="21"/>
      <c r="F26" s="21"/>
      <c r="G26" s="21"/>
      <c r="H26" s="21">
        <f t="shared" si="0"/>
        <v>59300000</v>
      </c>
      <c r="I26" s="31">
        <v>0</v>
      </c>
    </row>
    <row r="27" spans="1:9" ht="24.75" customHeight="1">
      <c r="A27" s="8">
        <v>19</v>
      </c>
      <c r="B27" s="8" t="s">
        <v>42</v>
      </c>
      <c r="C27" s="21"/>
      <c r="D27" s="21">
        <v>1596769</v>
      </c>
      <c r="E27" s="21"/>
      <c r="F27" s="21"/>
      <c r="G27" s="21"/>
      <c r="H27" s="21">
        <f t="shared" si="0"/>
        <v>1596769</v>
      </c>
      <c r="I27" s="31">
        <v>48000</v>
      </c>
    </row>
    <row r="28" spans="1:9" ht="21.75" customHeight="1">
      <c r="A28" s="8">
        <v>20</v>
      </c>
      <c r="B28" s="8" t="s">
        <v>43</v>
      </c>
      <c r="C28" s="21"/>
      <c r="D28" s="21">
        <v>75174576</v>
      </c>
      <c r="E28" s="21"/>
      <c r="F28" s="21"/>
      <c r="G28" s="21"/>
      <c r="H28" s="21">
        <f t="shared" si="0"/>
        <v>75174576</v>
      </c>
      <c r="I28" s="31"/>
    </row>
    <row r="29" spans="1:9" ht="22.5" customHeight="1">
      <c r="A29" s="8">
        <v>21</v>
      </c>
      <c r="B29" s="8" t="s">
        <v>15</v>
      </c>
      <c r="C29" s="21"/>
      <c r="D29" s="21">
        <v>82454106</v>
      </c>
      <c r="E29" s="21"/>
      <c r="F29" s="21"/>
      <c r="G29" s="21"/>
      <c r="H29" s="21">
        <f t="shared" si="0"/>
        <v>82454106</v>
      </c>
      <c r="I29" s="30"/>
    </row>
    <row r="30" spans="1:9" ht="22.5" customHeight="1">
      <c r="A30" s="8">
        <v>22</v>
      </c>
      <c r="B30" s="8" t="s">
        <v>44</v>
      </c>
      <c r="C30" s="21"/>
      <c r="D30" s="21">
        <v>249475816</v>
      </c>
      <c r="E30" s="21"/>
      <c r="F30" s="21">
        <v>43450000</v>
      </c>
      <c r="G30" s="21"/>
      <c r="H30" s="21">
        <f t="shared" si="0"/>
        <v>206025816</v>
      </c>
      <c r="I30" s="30"/>
    </row>
    <row r="31" spans="1:9" ht="22.5" customHeight="1">
      <c r="A31" s="8">
        <v>23</v>
      </c>
      <c r="B31" s="8" t="s">
        <v>37</v>
      </c>
      <c r="C31" s="21"/>
      <c r="D31" s="21">
        <v>4990000</v>
      </c>
      <c r="E31" s="21"/>
      <c r="F31" s="21"/>
      <c r="G31" s="21"/>
      <c r="H31" s="21">
        <f t="shared" si="0"/>
        <v>4990000</v>
      </c>
      <c r="I31" s="30"/>
    </row>
    <row r="32" spans="1:9" ht="24" customHeight="1">
      <c r="A32" s="8">
        <v>24</v>
      </c>
      <c r="B32" s="8" t="s">
        <v>45</v>
      </c>
      <c r="C32" s="21"/>
      <c r="D32" s="21">
        <v>11622137</v>
      </c>
      <c r="E32" s="21"/>
      <c r="F32" s="21"/>
      <c r="G32" s="21"/>
      <c r="H32" s="21">
        <f t="shared" si="0"/>
        <v>11622137</v>
      </c>
      <c r="I32" s="30"/>
    </row>
    <row r="33" spans="1:9" ht="21" customHeight="1">
      <c r="A33" s="8">
        <v>25</v>
      </c>
      <c r="B33" s="8" t="s">
        <v>46</v>
      </c>
      <c r="C33" s="21"/>
      <c r="D33" s="21">
        <v>27049400</v>
      </c>
      <c r="E33" s="21"/>
      <c r="F33" s="21">
        <v>27049400</v>
      </c>
      <c r="G33" s="21"/>
      <c r="H33" s="21">
        <f t="shared" si="0"/>
        <v>0</v>
      </c>
      <c r="I33" s="30"/>
    </row>
    <row r="34" spans="1:9" ht="22.5" customHeight="1">
      <c r="A34" s="8">
        <v>26</v>
      </c>
      <c r="B34" s="8" t="s">
        <v>50</v>
      </c>
      <c r="C34" s="21"/>
      <c r="D34" s="21">
        <v>4192272</v>
      </c>
      <c r="E34" s="21"/>
      <c r="F34" s="21"/>
      <c r="G34" s="21"/>
      <c r="H34" s="21">
        <f t="shared" si="0"/>
        <v>4192272</v>
      </c>
      <c r="I34" s="30"/>
    </row>
    <row r="35" spans="1:9" ht="21" customHeight="1">
      <c r="A35" s="8">
        <v>27</v>
      </c>
      <c r="B35" s="8" t="s">
        <v>69</v>
      </c>
      <c r="C35" s="21"/>
      <c r="D35" s="21"/>
      <c r="E35" s="21">
        <v>15000000</v>
      </c>
      <c r="F35" s="21"/>
      <c r="G35" s="21"/>
      <c r="H35" s="21">
        <v>15000000</v>
      </c>
      <c r="I35" s="30"/>
    </row>
    <row r="36" spans="1:9" ht="24" customHeight="1">
      <c r="A36" s="34"/>
      <c r="B36" s="11" t="s">
        <v>17</v>
      </c>
      <c r="C36" s="24"/>
      <c r="D36" s="13">
        <f>SUM(D9:D34)</f>
        <v>1222899470</v>
      </c>
      <c r="E36" s="13">
        <f>SUM(E9:E34)</f>
        <v>0</v>
      </c>
      <c r="F36" s="13">
        <f>SUM(F9:F34)</f>
        <v>322709595</v>
      </c>
      <c r="G36" s="13">
        <f>SUM(G9:G31)</f>
        <v>0</v>
      </c>
      <c r="H36" s="13">
        <f>SUM(H9:H35)</f>
        <v>915189875</v>
      </c>
      <c r="I36" s="13">
        <f>SUM(I9:I34)</f>
        <v>32940080</v>
      </c>
    </row>
    <row r="37" spans="1:9" ht="15.75">
      <c r="B37" s="6"/>
      <c r="C37" s="14"/>
      <c r="D37" s="14"/>
      <c r="G37" s="52" t="s">
        <v>68</v>
      </c>
      <c r="H37" s="52"/>
      <c r="I37" s="52"/>
    </row>
    <row r="38" spans="1:9" ht="15.75">
      <c r="B38" s="15" t="s">
        <v>18</v>
      </c>
      <c r="C38" s="14"/>
      <c r="D38" s="14"/>
      <c r="E38" s="14"/>
      <c r="G38" s="53" t="s">
        <v>19</v>
      </c>
      <c r="H38" s="53"/>
      <c r="I38" s="53"/>
    </row>
    <row r="39" spans="1:9" ht="15">
      <c r="B39" s="1"/>
      <c r="C39" s="5"/>
      <c r="D39" s="5"/>
      <c r="E39" s="5"/>
      <c r="F39" s="5"/>
      <c r="G39" s="5"/>
      <c r="H39" s="5"/>
    </row>
    <row r="40" spans="1:9" ht="15">
      <c r="B40" s="1"/>
      <c r="C40" s="5"/>
      <c r="D40" s="5"/>
      <c r="E40" s="5"/>
      <c r="F40" s="5"/>
      <c r="G40" s="5"/>
      <c r="H40" s="5"/>
    </row>
    <row r="41" spans="1:9">
      <c r="B41" s="16" t="s">
        <v>20</v>
      </c>
      <c r="C41" s="7"/>
      <c r="D41" s="7"/>
      <c r="G41" s="54" t="s">
        <v>71</v>
      </c>
      <c r="H41" s="54"/>
      <c r="I41" s="54"/>
    </row>
    <row r="42" spans="1:9">
      <c r="B42" s="16"/>
      <c r="C42" s="7"/>
      <c r="D42" s="7"/>
      <c r="G42" s="43"/>
      <c r="H42" s="43"/>
      <c r="I42" s="43"/>
    </row>
    <row r="43" spans="1:9" ht="15">
      <c r="A43" s="20" t="s">
        <v>0</v>
      </c>
    </row>
    <row r="44" spans="1:9" ht="20.25">
      <c r="A44" s="58" t="s">
        <v>1</v>
      </c>
      <c r="B44" s="58"/>
      <c r="C44" s="58"/>
      <c r="D44" s="58"/>
      <c r="E44" s="58"/>
      <c r="F44" s="58"/>
      <c r="G44" s="58"/>
      <c r="H44" s="58"/>
      <c r="I44" s="58"/>
    </row>
    <row r="45" spans="1:9" ht="18.75">
      <c r="A45" s="63" t="s">
        <v>2</v>
      </c>
      <c r="B45" s="63"/>
      <c r="C45" s="63"/>
      <c r="D45" s="63"/>
      <c r="E45" s="63"/>
      <c r="F45" s="63"/>
      <c r="G45" s="63"/>
      <c r="H45" s="63"/>
      <c r="I45" s="63"/>
    </row>
    <row r="46" spans="1:9" ht="18.75">
      <c r="C46" s="44"/>
      <c r="D46" s="59" t="s">
        <v>77</v>
      </c>
      <c r="E46" s="59"/>
      <c r="F46" s="59"/>
      <c r="G46" s="59"/>
      <c r="H46" s="44"/>
      <c r="I46" s="44"/>
    </row>
    <row r="47" spans="1:9" ht="15">
      <c r="B47" s="1"/>
      <c r="C47" s="1"/>
      <c r="D47" s="1"/>
      <c r="E47" s="1"/>
      <c r="H47" s="57" t="s">
        <v>24</v>
      </c>
      <c r="I47" s="57"/>
    </row>
    <row r="48" spans="1:9" ht="25.5" customHeight="1">
      <c r="A48" s="68" t="s">
        <v>63</v>
      </c>
      <c r="B48" s="70" t="s">
        <v>4</v>
      </c>
      <c r="C48" s="72" t="s">
        <v>5</v>
      </c>
      <c r="D48" s="73"/>
      <c r="E48" s="74" t="s">
        <v>8</v>
      </c>
      <c r="F48" s="75"/>
      <c r="G48" s="72" t="s">
        <v>6</v>
      </c>
      <c r="H48" s="73"/>
      <c r="I48" s="66" t="s">
        <v>76</v>
      </c>
    </row>
    <row r="49" spans="1:10" ht="39.75" customHeight="1">
      <c r="A49" s="69"/>
      <c r="B49" s="71"/>
      <c r="C49" s="17" t="s">
        <v>23</v>
      </c>
      <c r="D49" s="47" t="s">
        <v>7</v>
      </c>
      <c r="E49" s="47" t="s">
        <v>9</v>
      </c>
      <c r="F49" s="47" t="s">
        <v>10</v>
      </c>
      <c r="G49" s="46" t="s">
        <v>22</v>
      </c>
      <c r="H49" s="47" t="s">
        <v>7</v>
      </c>
      <c r="I49" s="67"/>
    </row>
    <row r="50" spans="1:10" ht="21.95" customHeight="1">
      <c r="A50" s="8">
        <v>1</v>
      </c>
      <c r="B50" s="8" t="s">
        <v>39</v>
      </c>
      <c r="C50" s="21"/>
      <c r="D50" s="10">
        <v>218380</v>
      </c>
      <c r="E50" s="10"/>
      <c r="F50" s="10"/>
      <c r="G50" s="10"/>
      <c r="H50" s="10">
        <f t="shared" ref="H50:H75" si="1">D50+E50-F50</f>
        <v>218380</v>
      </c>
      <c r="I50" s="30"/>
    </row>
    <row r="51" spans="1:10" ht="24.75">
      <c r="A51" s="8">
        <v>2</v>
      </c>
      <c r="B51" s="9" t="s">
        <v>11</v>
      </c>
      <c r="C51" s="21"/>
      <c r="D51" s="10">
        <v>269306337</v>
      </c>
      <c r="E51" s="10"/>
      <c r="F51" s="10">
        <v>5100000</v>
      </c>
      <c r="G51" s="10"/>
      <c r="H51" s="10">
        <f t="shared" si="1"/>
        <v>264206337</v>
      </c>
      <c r="I51" s="33" t="s">
        <v>61</v>
      </c>
    </row>
    <row r="52" spans="1:10" ht="21.95" customHeight="1">
      <c r="A52" s="8">
        <v>3</v>
      </c>
      <c r="B52" s="9" t="s">
        <v>40</v>
      </c>
      <c r="C52" s="21"/>
      <c r="D52" s="10">
        <v>10097256</v>
      </c>
      <c r="E52" s="10"/>
      <c r="F52" s="10"/>
      <c r="G52" s="10"/>
      <c r="H52" s="10">
        <f t="shared" si="1"/>
        <v>10097256</v>
      </c>
      <c r="I52" s="31" t="e">
        <f>#REF!</f>
        <v>#REF!</v>
      </c>
    </row>
    <row r="53" spans="1:10" ht="21.95" customHeight="1">
      <c r="A53" s="8">
        <v>4</v>
      </c>
      <c r="B53" s="9" t="s">
        <v>12</v>
      </c>
      <c r="C53" s="21"/>
      <c r="D53" s="10">
        <v>10851740</v>
      </c>
      <c r="E53" s="10"/>
      <c r="F53" s="10"/>
      <c r="G53" s="10"/>
      <c r="H53" s="10">
        <f t="shared" si="1"/>
        <v>10851740</v>
      </c>
      <c r="I53" s="33"/>
    </row>
    <row r="54" spans="1:10" ht="21.95" customHeight="1">
      <c r="A54" s="8">
        <v>5</v>
      </c>
      <c r="B54" s="9" t="s">
        <v>31</v>
      </c>
      <c r="C54" s="21"/>
      <c r="D54" s="10">
        <v>347900</v>
      </c>
      <c r="E54" s="10"/>
      <c r="F54" s="10"/>
      <c r="G54" s="10"/>
      <c r="H54" s="10">
        <f t="shared" si="1"/>
        <v>347900</v>
      </c>
      <c r="I54" s="30"/>
      <c r="J54">
        <f>416*40/100</f>
        <v>166.4</v>
      </c>
    </row>
    <row r="55" spans="1:10" ht="21.95" customHeight="1">
      <c r="A55" s="8">
        <v>6</v>
      </c>
      <c r="B55" s="9" t="s">
        <v>32</v>
      </c>
      <c r="C55" s="21"/>
      <c r="D55" s="10">
        <v>41235002</v>
      </c>
      <c r="E55" s="10"/>
      <c r="F55" s="10">
        <v>30822955</v>
      </c>
      <c r="G55" s="10"/>
      <c r="H55" s="10">
        <f t="shared" si="1"/>
        <v>10412047</v>
      </c>
      <c r="I55" s="30"/>
    </row>
    <row r="56" spans="1:10" ht="21.95" customHeight="1">
      <c r="A56" s="8">
        <v>7</v>
      </c>
      <c r="B56" s="9" t="s">
        <v>29</v>
      </c>
      <c r="C56" s="21"/>
      <c r="D56" s="10">
        <v>2432650</v>
      </c>
      <c r="E56" s="10"/>
      <c r="F56" s="10"/>
      <c r="G56" s="10"/>
      <c r="H56" s="10">
        <f t="shared" si="1"/>
        <v>2432650</v>
      </c>
      <c r="I56" s="31">
        <v>1224800</v>
      </c>
    </row>
    <row r="57" spans="1:10" ht="21.95" customHeight="1">
      <c r="A57" s="8">
        <v>8</v>
      </c>
      <c r="B57" s="9" t="s">
        <v>13</v>
      </c>
      <c r="C57" s="21"/>
      <c r="D57" s="10">
        <v>17021772</v>
      </c>
      <c r="E57" s="10"/>
      <c r="F57" s="10">
        <v>12676195</v>
      </c>
      <c r="G57" s="10"/>
      <c r="H57" s="10">
        <f t="shared" si="1"/>
        <v>4345577</v>
      </c>
      <c r="I57" s="31">
        <v>0</v>
      </c>
    </row>
    <row r="58" spans="1:10" ht="21.95" customHeight="1">
      <c r="A58" s="8">
        <v>9</v>
      </c>
      <c r="B58" s="9" t="s">
        <v>14</v>
      </c>
      <c r="C58" s="21"/>
      <c r="D58" s="10">
        <v>1354689</v>
      </c>
      <c r="E58" s="10"/>
      <c r="F58" s="10">
        <v>1100000</v>
      </c>
      <c r="G58" s="10"/>
      <c r="H58" s="10">
        <f t="shared" si="1"/>
        <v>254689</v>
      </c>
      <c r="I58" s="31">
        <v>8982000</v>
      </c>
    </row>
    <row r="59" spans="1:10" ht="21.95" customHeight="1">
      <c r="A59" s="8">
        <v>10</v>
      </c>
      <c r="B59" s="9" t="s">
        <v>33</v>
      </c>
      <c r="C59" s="21"/>
      <c r="D59" s="10">
        <v>68601963</v>
      </c>
      <c r="E59" s="10"/>
      <c r="F59" s="10"/>
      <c r="G59" s="10"/>
      <c r="H59" s="10">
        <f t="shared" si="1"/>
        <v>68601963</v>
      </c>
      <c r="I59" s="31">
        <v>0</v>
      </c>
    </row>
    <row r="60" spans="1:10" ht="21.95" customHeight="1">
      <c r="A60" s="8">
        <v>11</v>
      </c>
      <c r="B60" s="9" t="s">
        <v>34</v>
      </c>
      <c r="C60" s="21"/>
      <c r="D60" s="10">
        <v>634408</v>
      </c>
      <c r="E60" s="10"/>
      <c r="F60" s="10">
        <v>396800</v>
      </c>
      <c r="G60" s="10"/>
      <c r="H60" s="10">
        <f t="shared" si="1"/>
        <v>237608</v>
      </c>
      <c r="I60" s="31">
        <v>10785600</v>
      </c>
    </row>
    <row r="61" spans="1:10" ht="21.95" customHeight="1">
      <c r="A61" s="8">
        <v>12</v>
      </c>
      <c r="B61" s="9" t="s">
        <v>30</v>
      </c>
      <c r="C61" s="21"/>
      <c r="D61" s="10">
        <v>63280000</v>
      </c>
      <c r="E61" s="10"/>
      <c r="F61" s="10"/>
      <c r="G61" s="10"/>
      <c r="H61" s="10">
        <f t="shared" si="1"/>
        <v>63280000</v>
      </c>
      <c r="I61" s="31">
        <v>0</v>
      </c>
    </row>
    <row r="62" spans="1:10" ht="21.95" customHeight="1">
      <c r="A62" s="8">
        <v>13</v>
      </c>
      <c r="B62" s="9" t="s">
        <v>35</v>
      </c>
      <c r="C62" s="21"/>
      <c r="D62" s="10">
        <v>2082410</v>
      </c>
      <c r="E62" s="10"/>
      <c r="F62" s="10"/>
      <c r="G62" s="10"/>
      <c r="H62" s="10">
        <f t="shared" si="1"/>
        <v>2082410</v>
      </c>
      <c r="I62" s="31">
        <v>1298880</v>
      </c>
    </row>
    <row r="63" spans="1:10" ht="21.95" customHeight="1">
      <c r="A63" s="8">
        <v>14</v>
      </c>
      <c r="B63" s="9" t="s">
        <v>25</v>
      </c>
      <c r="C63" s="21"/>
      <c r="D63" s="10">
        <v>751662</v>
      </c>
      <c r="E63" s="10"/>
      <c r="F63" s="10"/>
      <c r="G63" s="10"/>
      <c r="H63" s="10">
        <f t="shared" si="1"/>
        <v>751662</v>
      </c>
      <c r="I63" s="31">
        <v>840560</v>
      </c>
    </row>
    <row r="64" spans="1:10" ht="21.95" customHeight="1">
      <c r="A64" s="8">
        <v>15</v>
      </c>
      <c r="B64" s="9" t="s">
        <v>36</v>
      </c>
      <c r="C64" s="21"/>
      <c r="D64" s="10">
        <v>1737754</v>
      </c>
      <c r="E64" s="10"/>
      <c r="F64" s="10"/>
      <c r="G64" s="10"/>
      <c r="H64" s="10">
        <f t="shared" si="1"/>
        <v>1737754</v>
      </c>
      <c r="I64" s="31">
        <v>1533168</v>
      </c>
    </row>
    <row r="65" spans="1:10" ht="21.95" customHeight="1">
      <c r="A65" s="8">
        <v>16</v>
      </c>
      <c r="B65" s="9" t="s">
        <v>26</v>
      </c>
      <c r="C65" s="21"/>
      <c r="D65" s="10">
        <v>170201</v>
      </c>
      <c r="E65" s="10"/>
      <c r="F65" s="10"/>
      <c r="G65" s="10"/>
      <c r="H65" s="10">
        <f t="shared" si="1"/>
        <v>170201</v>
      </c>
      <c r="I65" s="31">
        <v>3229872</v>
      </c>
    </row>
    <row r="66" spans="1:10" ht="21.95" customHeight="1">
      <c r="A66" s="8">
        <v>17</v>
      </c>
      <c r="B66" s="9" t="s">
        <v>28</v>
      </c>
      <c r="C66" s="21"/>
      <c r="D66" s="10">
        <v>14806025</v>
      </c>
      <c r="E66" s="10"/>
      <c r="F66" s="10"/>
      <c r="G66" s="10"/>
      <c r="H66" s="10">
        <f t="shared" si="1"/>
        <v>14806025</v>
      </c>
      <c r="I66" s="31">
        <v>0</v>
      </c>
    </row>
    <row r="67" spans="1:10" ht="21.95" customHeight="1">
      <c r="A67" s="8">
        <v>18</v>
      </c>
      <c r="B67" s="9" t="s">
        <v>27</v>
      </c>
      <c r="C67" s="21"/>
      <c r="D67" s="10">
        <v>59300000</v>
      </c>
      <c r="E67" s="10"/>
      <c r="F67" s="10"/>
      <c r="G67" s="10"/>
      <c r="H67" s="10">
        <f t="shared" si="1"/>
        <v>59300000</v>
      </c>
      <c r="I67" s="31">
        <v>0</v>
      </c>
    </row>
    <row r="68" spans="1:10" ht="21.95" customHeight="1">
      <c r="A68" s="8">
        <v>19</v>
      </c>
      <c r="B68" s="9" t="s">
        <v>42</v>
      </c>
      <c r="C68" s="21"/>
      <c r="D68" s="10">
        <v>1596769</v>
      </c>
      <c r="E68" s="10"/>
      <c r="F68" s="10"/>
      <c r="G68" s="10"/>
      <c r="H68" s="10">
        <f t="shared" si="1"/>
        <v>1596769</v>
      </c>
      <c r="I68" s="31">
        <v>48000</v>
      </c>
    </row>
    <row r="69" spans="1:10" ht="21.95" customHeight="1">
      <c r="A69" s="8">
        <v>20</v>
      </c>
      <c r="B69" s="9" t="s">
        <v>43</v>
      </c>
      <c r="C69" s="21"/>
      <c r="D69" s="10">
        <v>75174576</v>
      </c>
      <c r="E69" s="10"/>
      <c r="F69" s="10"/>
      <c r="G69" s="10"/>
      <c r="H69" s="10">
        <f t="shared" si="1"/>
        <v>75174576</v>
      </c>
      <c r="I69" s="31"/>
    </row>
    <row r="70" spans="1:10" ht="21.95" customHeight="1">
      <c r="A70" s="8">
        <v>21</v>
      </c>
      <c r="B70" s="9" t="s">
        <v>15</v>
      </c>
      <c r="C70" s="21"/>
      <c r="D70" s="10">
        <v>82454106</v>
      </c>
      <c r="E70" s="10"/>
      <c r="F70" s="10"/>
      <c r="G70" s="10"/>
      <c r="H70" s="10">
        <f t="shared" si="1"/>
        <v>82454106</v>
      </c>
      <c r="I70" s="30"/>
    </row>
    <row r="71" spans="1:10" ht="21.95" customHeight="1">
      <c r="A71" s="8">
        <v>22</v>
      </c>
      <c r="B71" s="9" t="s">
        <v>16</v>
      </c>
      <c r="C71" s="21"/>
      <c r="D71" s="10">
        <v>206025816</v>
      </c>
      <c r="E71" s="10"/>
      <c r="F71" s="10"/>
      <c r="G71" s="10"/>
      <c r="H71" s="10">
        <f t="shared" si="1"/>
        <v>206025816</v>
      </c>
      <c r="I71" s="30"/>
    </row>
    <row r="72" spans="1:10" ht="21.95" customHeight="1">
      <c r="A72" s="8">
        <v>23</v>
      </c>
      <c r="B72" s="9" t="s">
        <v>37</v>
      </c>
      <c r="C72" s="21"/>
      <c r="D72" s="10">
        <v>4990000</v>
      </c>
      <c r="E72" s="10"/>
      <c r="F72" s="10"/>
      <c r="G72" s="10"/>
      <c r="H72" s="10">
        <f t="shared" si="1"/>
        <v>4990000</v>
      </c>
      <c r="I72" s="30"/>
    </row>
    <row r="73" spans="1:10" ht="21.95" customHeight="1">
      <c r="A73" s="8">
        <v>24</v>
      </c>
      <c r="B73" s="9" t="s">
        <v>45</v>
      </c>
      <c r="C73" s="21"/>
      <c r="D73" s="10">
        <v>11622137</v>
      </c>
      <c r="E73" s="10"/>
      <c r="F73" s="10"/>
      <c r="G73" s="10"/>
      <c r="H73" s="10">
        <f t="shared" si="1"/>
        <v>11622137</v>
      </c>
      <c r="I73" s="30"/>
    </row>
    <row r="74" spans="1:10" ht="21.95" customHeight="1">
      <c r="A74" s="8">
        <v>25</v>
      </c>
      <c r="B74" s="9" t="s">
        <v>46</v>
      </c>
      <c r="C74" s="21"/>
      <c r="D74" s="10"/>
      <c r="E74" s="10"/>
      <c r="F74" s="10"/>
      <c r="G74" s="10"/>
      <c r="H74" s="10">
        <f t="shared" si="1"/>
        <v>0</v>
      </c>
      <c r="I74" s="30"/>
    </row>
    <row r="75" spans="1:10" ht="21.95" customHeight="1">
      <c r="A75" s="8">
        <v>26</v>
      </c>
      <c r="B75" s="9" t="s">
        <v>50</v>
      </c>
      <c r="C75" s="21"/>
      <c r="D75" s="10">
        <v>4192272</v>
      </c>
      <c r="E75" s="10"/>
      <c r="F75" s="10"/>
      <c r="G75" s="10"/>
      <c r="H75" s="10">
        <f t="shared" si="1"/>
        <v>4192272</v>
      </c>
      <c r="I75" s="30"/>
    </row>
    <row r="76" spans="1:10" ht="21.95" customHeight="1">
      <c r="A76" s="8">
        <v>27</v>
      </c>
      <c r="B76" s="9" t="s">
        <v>69</v>
      </c>
      <c r="C76" s="21"/>
      <c r="D76" s="10"/>
      <c r="E76" s="10">
        <v>15000000</v>
      </c>
      <c r="F76" s="10"/>
      <c r="G76" s="10"/>
      <c r="H76" s="10">
        <v>15000000</v>
      </c>
      <c r="I76" s="30"/>
    </row>
    <row r="77" spans="1:10" ht="21.95" customHeight="1">
      <c r="A77" s="34"/>
      <c r="B77" s="11" t="s">
        <v>17</v>
      </c>
      <c r="C77" s="24"/>
      <c r="D77" s="13">
        <f>SUM(D50:D75)</f>
        <v>950285825</v>
      </c>
      <c r="E77" s="13">
        <f>E76</f>
        <v>15000000</v>
      </c>
      <c r="F77" s="13">
        <f>SUM(F50:F75)</f>
        <v>50095950</v>
      </c>
      <c r="G77" s="13">
        <f>SUM(G50:G72)</f>
        <v>0</v>
      </c>
      <c r="H77" s="13">
        <f>SUM(H50:H76)</f>
        <v>915189875</v>
      </c>
      <c r="I77" s="13" t="e">
        <f>SUM(I50:I75)</f>
        <v>#REF!</v>
      </c>
      <c r="J77" s="26"/>
    </row>
    <row r="78" spans="1:10" ht="15.75">
      <c r="B78" s="6"/>
      <c r="C78" s="14"/>
      <c r="D78" s="14"/>
      <c r="G78" s="52" t="s">
        <v>68</v>
      </c>
      <c r="H78" s="52"/>
      <c r="I78" s="52"/>
    </row>
    <row r="79" spans="1:10" ht="15.75">
      <c r="B79" s="15" t="s">
        <v>18</v>
      </c>
      <c r="C79" s="14"/>
      <c r="D79" s="14"/>
      <c r="E79" s="14"/>
      <c r="G79" s="53" t="s">
        <v>19</v>
      </c>
      <c r="H79" s="53"/>
      <c r="I79" s="53"/>
    </row>
    <row r="80" spans="1:10" ht="15">
      <c r="B80" s="1"/>
      <c r="C80" s="5"/>
      <c r="D80" s="5"/>
      <c r="E80" s="5"/>
      <c r="F80" s="5"/>
      <c r="G80" s="5"/>
      <c r="H80" s="5"/>
    </row>
    <row r="81" spans="2:9" ht="15">
      <c r="B81" s="1"/>
      <c r="C81" s="5"/>
      <c r="D81" s="5"/>
      <c r="E81" s="5"/>
      <c r="F81" s="5"/>
      <c r="G81" s="5"/>
      <c r="H81" s="5"/>
    </row>
    <row r="82" spans="2:9" ht="15">
      <c r="B82" s="1"/>
      <c r="C82" s="5"/>
      <c r="D82" s="5"/>
      <c r="E82" s="5"/>
      <c r="F82" s="5"/>
      <c r="G82" s="5"/>
      <c r="H82" s="5"/>
    </row>
    <row r="83" spans="2:9">
      <c r="B83" s="16" t="s">
        <v>20</v>
      </c>
      <c r="C83" s="7"/>
      <c r="D83" s="7"/>
      <c r="G83" s="54" t="s">
        <v>71</v>
      </c>
      <c r="H83" s="54"/>
      <c r="I83" s="54"/>
    </row>
    <row r="84" spans="2:9">
      <c r="B84" s="16"/>
      <c r="C84" s="7"/>
      <c r="D84" s="7"/>
      <c r="G84" s="43"/>
      <c r="H84" s="43"/>
      <c r="I84" s="43"/>
    </row>
    <row r="85" spans="2:9">
      <c r="B85" s="16"/>
      <c r="C85" s="7"/>
      <c r="D85" s="7"/>
      <c r="G85" s="43"/>
      <c r="H85" s="43"/>
      <c r="I85" s="43"/>
    </row>
    <row r="86" spans="2:9">
      <c r="B86" s="16"/>
      <c r="C86" s="7"/>
      <c r="D86" s="7"/>
      <c r="G86" s="43"/>
      <c r="H86" s="43"/>
      <c r="I86" s="43"/>
    </row>
  </sheetData>
  <mergeCells count="25">
    <mergeCell ref="G78:I78"/>
    <mergeCell ref="G79:I79"/>
    <mergeCell ref="G83:I83"/>
    <mergeCell ref="D46:G46"/>
    <mergeCell ref="H47:I47"/>
    <mergeCell ref="I48:I49"/>
    <mergeCell ref="A48:A49"/>
    <mergeCell ref="B48:B49"/>
    <mergeCell ref="C48:D48"/>
    <mergeCell ref="E48:F48"/>
    <mergeCell ref="G48:H48"/>
    <mergeCell ref="A44:I44"/>
    <mergeCell ref="A45:I45"/>
    <mergeCell ref="I7:I8"/>
    <mergeCell ref="G37:I37"/>
    <mergeCell ref="G38:I38"/>
    <mergeCell ref="G41:I41"/>
    <mergeCell ref="A3:I3"/>
    <mergeCell ref="A4:I4"/>
    <mergeCell ref="D5:G5"/>
    <mergeCell ref="A7:A8"/>
    <mergeCell ref="B7:B8"/>
    <mergeCell ref="C7:D7"/>
    <mergeCell ref="E7:F7"/>
    <mergeCell ref="G7:H7"/>
  </mergeCells>
  <pageMargins left="0.39370078740157499" right="0.2" top="0.23622047244094499" bottom="0.23622047244094499" header="0.46" footer="0.196850393700787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7"/>
  <sheetViews>
    <sheetView topLeftCell="A26" workbookViewId="0">
      <selection activeCell="G11" sqref="G11"/>
    </sheetView>
  </sheetViews>
  <sheetFormatPr defaultRowHeight="14.25"/>
  <cols>
    <col min="1" max="1" width="3.5" customWidth="1"/>
    <col min="2" max="2" width="23.625" customWidth="1"/>
    <col min="3" max="3" width="7" customWidth="1"/>
    <col min="4" max="4" width="12.375" customWidth="1"/>
    <col min="5" max="6" width="12.75" customWidth="1"/>
    <col min="7" max="7" width="7.5" customWidth="1"/>
    <col min="8" max="8" width="13.875" customWidth="1"/>
    <col min="9" max="9" width="14.5" customWidth="1"/>
    <col min="10" max="10" width="9.25" customWidth="1"/>
    <col min="11" max="11" width="9" hidden="1" customWidth="1"/>
    <col min="12" max="12" width="11.75" customWidth="1"/>
  </cols>
  <sheetData>
    <row r="1" spans="1:9" ht="15">
      <c r="A1" s="20" t="s">
        <v>0</v>
      </c>
    </row>
    <row r="2" spans="1:9" ht="20.2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9" ht="18.75">
      <c r="A3" s="63" t="s">
        <v>2</v>
      </c>
      <c r="B3" s="63"/>
      <c r="C3" s="63"/>
      <c r="D3" s="63"/>
      <c r="E3" s="63"/>
      <c r="F3" s="63"/>
      <c r="G3" s="63"/>
      <c r="H3" s="63"/>
      <c r="I3" s="63"/>
    </row>
    <row r="4" spans="1:9" ht="18.75">
      <c r="C4" s="44"/>
      <c r="D4" s="59" t="s">
        <v>73</v>
      </c>
      <c r="E4" s="59"/>
      <c r="F4" s="59"/>
      <c r="G4" s="59"/>
      <c r="H4" s="44"/>
      <c r="I4" s="44"/>
    </row>
    <row r="5" spans="1:9" ht="15">
      <c r="B5" s="1"/>
      <c r="C5" s="1"/>
      <c r="D5" s="1"/>
      <c r="E5" s="1"/>
      <c r="I5" s="45" t="s">
        <v>24</v>
      </c>
    </row>
    <row r="6" spans="1:9" ht="15" customHeight="1">
      <c r="A6" s="68" t="s">
        <v>63</v>
      </c>
      <c r="B6" s="70" t="s">
        <v>4</v>
      </c>
      <c r="C6" s="72" t="s">
        <v>5</v>
      </c>
      <c r="D6" s="73"/>
      <c r="E6" s="74" t="s">
        <v>8</v>
      </c>
      <c r="F6" s="75"/>
      <c r="G6" s="72" t="s">
        <v>6</v>
      </c>
      <c r="H6" s="73"/>
      <c r="I6" s="66" t="s">
        <v>74</v>
      </c>
    </row>
    <row r="7" spans="1:9" ht="39.75" customHeight="1">
      <c r="A7" s="69"/>
      <c r="B7" s="71"/>
      <c r="C7" s="17" t="s">
        <v>23</v>
      </c>
      <c r="D7" s="47" t="s">
        <v>7</v>
      </c>
      <c r="E7" s="47" t="s">
        <v>9</v>
      </c>
      <c r="F7" s="47" t="s">
        <v>10</v>
      </c>
      <c r="G7" s="46" t="s">
        <v>22</v>
      </c>
      <c r="H7" s="47" t="s">
        <v>7</v>
      </c>
      <c r="I7" s="67"/>
    </row>
    <row r="8" spans="1:9" ht="24" customHeight="1">
      <c r="A8" s="8">
        <v>1</v>
      </c>
      <c r="B8" s="8" t="s">
        <v>39</v>
      </c>
      <c r="C8" s="21"/>
      <c r="D8" s="21">
        <v>218380</v>
      </c>
      <c r="E8" s="21"/>
      <c r="F8" s="21"/>
      <c r="G8" s="21"/>
      <c r="H8" s="21">
        <f t="shared" ref="H8:H34" si="0">D8+E8-F8</f>
        <v>218380</v>
      </c>
      <c r="I8" s="30"/>
    </row>
    <row r="9" spans="1:9" ht="24.75">
      <c r="A9" s="8">
        <v>2</v>
      </c>
      <c r="B9" s="8" t="s">
        <v>11</v>
      </c>
      <c r="C9" s="21"/>
      <c r="D9" s="21">
        <v>264206337</v>
      </c>
      <c r="E9" s="21"/>
      <c r="F9" s="21">
        <v>100347938</v>
      </c>
      <c r="G9" s="21"/>
      <c r="H9" s="21">
        <f t="shared" si="0"/>
        <v>163858399</v>
      </c>
      <c r="I9" s="37" t="s">
        <v>61</v>
      </c>
    </row>
    <row r="10" spans="1:9" ht="24" customHeight="1">
      <c r="A10" s="8">
        <v>3</v>
      </c>
      <c r="B10" s="8" t="s">
        <v>40</v>
      </c>
      <c r="C10" s="21"/>
      <c r="D10" s="21">
        <v>10097256</v>
      </c>
      <c r="E10" s="21"/>
      <c r="F10" s="21">
        <v>4100000</v>
      </c>
      <c r="G10" s="21"/>
      <c r="H10" s="21">
        <f t="shared" si="0"/>
        <v>5997256</v>
      </c>
      <c r="I10" s="38">
        <f>249860000*2/100</f>
        <v>4997200</v>
      </c>
    </row>
    <row r="11" spans="1:9" ht="24" customHeight="1">
      <c r="A11" s="8">
        <v>4</v>
      </c>
      <c r="B11" s="8" t="s">
        <v>12</v>
      </c>
      <c r="C11" s="21"/>
      <c r="D11" s="21">
        <v>10851740</v>
      </c>
      <c r="E11" s="21"/>
      <c r="F11" s="21"/>
      <c r="G11" s="21"/>
      <c r="H11" s="21">
        <f t="shared" si="0"/>
        <v>10851740</v>
      </c>
      <c r="I11" s="37"/>
    </row>
    <row r="12" spans="1:9" ht="24" customHeight="1">
      <c r="A12" s="8">
        <v>5</v>
      </c>
      <c r="B12" s="8" t="s">
        <v>31</v>
      </c>
      <c r="C12" s="21"/>
      <c r="D12" s="21">
        <v>347900</v>
      </c>
      <c r="E12" s="21"/>
      <c r="F12" s="21"/>
      <c r="G12" s="21"/>
      <c r="H12" s="21">
        <f t="shared" si="0"/>
        <v>347900</v>
      </c>
      <c r="I12" s="12"/>
    </row>
    <row r="13" spans="1:9" ht="24" customHeight="1">
      <c r="A13" s="8">
        <v>6</v>
      </c>
      <c r="B13" s="8" t="s">
        <v>32</v>
      </c>
      <c r="C13" s="21"/>
      <c r="D13" s="21">
        <v>10412047</v>
      </c>
      <c r="E13" s="21">
        <v>322080000</v>
      </c>
      <c r="F13" s="21">
        <v>217114450</v>
      </c>
      <c r="G13" s="21"/>
      <c r="H13" s="21">
        <f t="shared" si="0"/>
        <v>115377597</v>
      </c>
      <c r="I13" s="12"/>
    </row>
    <row r="14" spans="1:9" ht="24" customHeight="1">
      <c r="A14" s="8">
        <v>7</v>
      </c>
      <c r="B14" s="8" t="s">
        <v>29</v>
      </c>
      <c r="C14" s="21"/>
      <c r="D14" s="21">
        <v>2432650</v>
      </c>
      <c r="E14" s="21"/>
      <c r="F14" s="21">
        <v>1728000</v>
      </c>
      <c r="G14" s="21"/>
      <c r="H14" s="21">
        <f t="shared" si="0"/>
        <v>704650</v>
      </c>
      <c r="I14" s="38">
        <v>1224800</v>
      </c>
    </row>
    <row r="15" spans="1:9" ht="24" customHeight="1">
      <c r="A15" s="8">
        <v>8</v>
      </c>
      <c r="B15" s="8" t="s">
        <v>13</v>
      </c>
      <c r="C15" s="21"/>
      <c r="D15" s="21">
        <v>4345577</v>
      </c>
      <c r="E15" s="21">
        <v>107360000</v>
      </c>
      <c r="F15" s="21">
        <v>67363740</v>
      </c>
      <c r="G15" s="21"/>
      <c r="H15" s="21">
        <f t="shared" si="0"/>
        <v>44341837</v>
      </c>
      <c r="I15" s="38">
        <v>0</v>
      </c>
    </row>
    <row r="16" spans="1:9" ht="24" customHeight="1">
      <c r="A16" s="8">
        <v>9</v>
      </c>
      <c r="B16" s="8" t="s">
        <v>14</v>
      </c>
      <c r="C16" s="21"/>
      <c r="D16" s="21">
        <v>254689</v>
      </c>
      <c r="E16" s="21"/>
      <c r="F16" s="21">
        <v>66118</v>
      </c>
      <c r="G16" s="21"/>
      <c r="H16" s="21">
        <f t="shared" si="0"/>
        <v>188571</v>
      </c>
      <c r="I16" s="38">
        <v>8982000</v>
      </c>
    </row>
    <row r="17" spans="1:9" ht="24" customHeight="1">
      <c r="A17" s="8">
        <v>10</v>
      </c>
      <c r="B17" s="8" t="s">
        <v>33</v>
      </c>
      <c r="C17" s="21"/>
      <c r="D17" s="21">
        <v>68601963</v>
      </c>
      <c r="E17" s="21"/>
      <c r="F17" s="21">
        <v>41271200</v>
      </c>
      <c r="G17" s="21"/>
      <c r="H17" s="21">
        <f t="shared" si="0"/>
        <v>27330763</v>
      </c>
      <c r="I17" s="38">
        <v>0</v>
      </c>
    </row>
    <row r="18" spans="1:9" ht="24" customHeight="1">
      <c r="A18" s="8">
        <v>11</v>
      </c>
      <c r="B18" s="8" t="s">
        <v>34</v>
      </c>
      <c r="C18" s="21"/>
      <c r="D18" s="21">
        <v>237608</v>
      </c>
      <c r="E18" s="21"/>
      <c r="F18" s="21"/>
      <c r="G18" s="21"/>
      <c r="H18" s="21">
        <f t="shared" si="0"/>
        <v>237608</v>
      </c>
      <c r="I18" s="38">
        <v>10785600</v>
      </c>
    </row>
    <row r="19" spans="1:9" ht="24" customHeight="1">
      <c r="A19" s="8">
        <v>12</v>
      </c>
      <c r="B19" s="8" t="s">
        <v>30</v>
      </c>
      <c r="C19" s="21"/>
      <c r="D19" s="21">
        <v>63280000</v>
      </c>
      <c r="E19" s="21"/>
      <c r="F19" s="21">
        <v>3000000</v>
      </c>
      <c r="G19" s="21"/>
      <c r="H19" s="21">
        <f t="shared" si="0"/>
        <v>60280000</v>
      </c>
      <c r="I19" s="38">
        <v>0</v>
      </c>
    </row>
    <row r="20" spans="1:9" ht="24" customHeight="1">
      <c r="A20" s="8">
        <v>13</v>
      </c>
      <c r="B20" s="8" t="s">
        <v>35</v>
      </c>
      <c r="C20" s="21"/>
      <c r="D20" s="21">
        <v>2082410</v>
      </c>
      <c r="E20" s="21"/>
      <c r="F20" s="21"/>
      <c r="G20" s="21"/>
      <c r="H20" s="21">
        <f t="shared" si="0"/>
        <v>2082410</v>
      </c>
      <c r="I20" s="38">
        <v>1298880</v>
      </c>
    </row>
    <row r="21" spans="1:9" ht="24" customHeight="1">
      <c r="A21" s="8">
        <v>14</v>
      </c>
      <c r="B21" s="8" t="s">
        <v>25</v>
      </c>
      <c r="C21" s="21"/>
      <c r="D21" s="21">
        <v>751662</v>
      </c>
      <c r="E21" s="21"/>
      <c r="F21" s="21"/>
      <c r="G21" s="21"/>
      <c r="H21" s="21">
        <f t="shared" si="0"/>
        <v>751662</v>
      </c>
      <c r="I21" s="38">
        <v>840560</v>
      </c>
    </row>
    <row r="22" spans="1:9" ht="24" customHeight="1">
      <c r="A22" s="8">
        <v>15</v>
      </c>
      <c r="B22" s="8" t="s">
        <v>36</v>
      </c>
      <c r="C22" s="21"/>
      <c r="D22" s="21">
        <v>1737754</v>
      </c>
      <c r="E22" s="21"/>
      <c r="F22" s="21"/>
      <c r="G22" s="21"/>
      <c r="H22" s="21">
        <f t="shared" si="0"/>
        <v>1737754</v>
      </c>
      <c r="I22" s="38">
        <v>1533168</v>
      </c>
    </row>
    <row r="23" spans="1:9" ht="24" customHeight="1">
      <c r="A23" s="8">
        <v>16</v>
      </c>
      <c r="B23" s="8" t="s">
        <v>26</v>
      </c>
      <c r="C23" s="21"/>
      <c r="D23" s="21">
        <v>170201</v>
      </c>
      <c r="E23" s="21"/>
      <c r="F23" s="21"/>
      <c r="G23" s="21"/>
      <c r="H23" s="21">
        <f t="shared" si="0"/>
        <v>170201</v>
      </c>
      <c r="I23" s="38">
        <v>3229872</v>
      </c>
    </row>
    <row r="24" spans="1:9" ht="24" customHeight="1">
      <c r="A24" s="8">
        <v>17</v>
      </c>
      <c r="B24" s="8" t="s">
        <v>28</v>
      </c>
      <c r="C24" s="21"/>
      <c r="D24" s="21">
        <v>14806025</v>
      </c>
      <c r="E24" s="21"/>
      <c r="F24" s="21"/>
      <c r="G24" s="21"/>
      <c r="H24" s="21">
        <f t="shared" si="0"/>
        <v>14806025</v>
      </c>
      <c r="I24" s="38">
        <v>0</v>
      </c>
    </row>
    <row r="25" spans="1:9" ht="24" customHeight="1">
      <c r="A25" s="8">
        <v>18</v>
      </c>
      <c r="B25" s="8" t="s">
        <v>27</v>
      </c>
      <c r="C25" s="21"/>
      <c r="D25" s="21">
        <v>59300000</v>
      </c>
      <c r="E25" s="21"/>
      <c r="F25" s="21"/>
      <c r="G25" s="21"/>
      <c r="H25" s="21">
        <f t="shared" si="0"/>
        <v>59300000</v>
      </c>
      <c r="I25" s="38">
        <v>0</v>
      </c>
    </row>
    <row r="26" spans="1:9" ht="24" customHeight="1">
      <c r="A26" s="8">
        <v>19</v>
      </c>
      <c r="B26" s="8" t="s">
        <v>42</v>
      </c>
      <c r="C26" s="21"/>
      <c r="D26" s="21">
        <v>1596769</v>
      </c>
      <c r="E26" s="21"/>
      <c r="F26" s="21"/>
      <c r="G26" s="21"/>
      <c r="H26" s="21">
        <f t="shared" si="0"/>
        <v>1596769</v>
      </c>
      <c r="I26" s="38">
        <v>48000</v>
      </c>
    </row>
    <row r="27" spans="1:9" ht="24" customHeight="1">
      <c r="A27" s="8">
        <v>20</v>
      </c>
      <c r="B27" s="8" t="s">
        <v>43</v>
      </c>
      <c r="C27" s="21"/>
      <c r="D27" s="21">
        <f>75174576+15000000</f>
        <v>90174576</v>
      </c>
      <c r="E27" s="21"/>
      <c r="F27" s="21">
        <v>16430000</v>
      </c>
      <c r="G27" s="21"/>
      <c r="H27" s="21">
        <f t="shared" si="0"/>
        <v>73744576</v>
      </c>
      <c r="I27" s="38"/>
    </row>
    <row r="28" spans="1:9" ht="24" customHeight="1">
      <c r="A28" s="8">
        <v>21</v>
      </c>
      <c r="B28" s="8" t="s">
        <v>15</v>
      </c>
      <c r="C28" s="21"/>
      <c r="D28" s="21">
        <v>82454106</v>
      </c>
      <c r="E28" s="21"/>
      <c r="F28" s="21"/>
      <c r="G28" s="21"/>
      <c r="H28" s="21">
        <f t="shared" si="0"/>
        <v>82454106</v>
      </c>
      <c r="I28" s="12"/>
    </row>
    <row r="29" spans="1:9" ht="24" customHeight="1">
      <c r="A29" s="8">
        <v>22</v>
      </c>
      <c r="B29" s="8" t="s">
        <v>16</v>
      </c>
      <c r="C29" s="21"/>
      <c r="D29" s="21">
        <v>206025816</v>
      </c>
      <c r="E29" s="21"/>
      <c r="F29" s="21">
        <v>30120000</v>
      </c>
      <c r="G29" s="21"/>
      <c r="H29" s="21">
        <f t="shared" si="0"/>
        <v>175905816</v>
      </c>
      <c r="I29" s="12"/>
    </row>
    <row r="30" spans="1:9" ht="24" customHeight="1">
      <c r="A30" s="8">
        <v>23</v>
      </c>
      <c r="B30" s="8" t="s">
        <v>37</v>
      </c>
      <c r="C30" s="21"/>
      <c r="D30" s="21">
        <v>4990000</v>
      </c>
      <c r="E30" s="21"/>
      <c r="F30" s="21"/>
      <c r="G30" s="21"/>
      <c r="H30" s="21">
        <f t="shared" si="0"/>
        <v>4990000</v>
      </c>
      <c r="I30" s="12"/>
    </row>
    <row r="31" spans="1:9" ht="24" customHeight="1">
      <c r="A31" s="8">
        <v>24</v>
      </c>
      <c r="B31" s="8" t="s">
        <v>45</v>
      </c>
      <c r="C31" s="21"/>
      <c r="D31" s="21">
        <v>11622137</v>
      </c>
      <c r="E31" s="21"/>
      <c r="F31" s="21"/>
      <c r="G31" s="21"/>
      <c r="H31" s="21">
        <f t="shared" si="0"/>
        <v>11622137</v>
      </c>
      <c r="I31" s="12"/>
    </row>
    <row r="32" spans="1:9" ht="24" customHeight="1">
      <c r="A32" s="8">
        <v>25</v>
      </c>
      <c r="B32" s="8" t="s">
        <v>46</v>
      </c>
      <c r="C32" s="21"/>
      <c r="D32" s="21">
        <v>0</v>
      </c>
      <c r="E32" s="21"/>
      <c r="F32" s="21"/>
      <c r="G32" s="21"/>
      <c r="H32" s="21">
        <f t="shared" si="0"/>
        <v>0</v>
      </c>
      <c r="I32" s="12"/>
    </row>
    <row r="33" spans="1:9" ht="24" customHeight="1">
      <c r="A33" s="8">
        <v>26</v>
      </c>
      <c r="B33" s="8" t="s">
        <v>50</v>
      </c>
      <c r="C33" s="21"/>
      <c r="D33" s="21">
        <v>4192272</v>
      </c>
      <c r="E33" s="21">
        <v>450000</v>
      </c>
      <c r="F33" s="21">
        <v>4192272</v>
      </c>
      <c r="G33" s="21"/>
      <c r="H33" s="21">
        <f t="shared" si="0"/>
        <v>450000</v>
      </c>
      <c r="I33" s="12"/>
    </row>
    <row r="34" spans="1:9" ht="24" customHeight="1">
      <c r="A34" s="8">
        <v>27</v>
      </c>
      <c r="B34" s="8" t="s">
        <v>69</v>
      </c>
      <c r="C34" s="21"/>
      <c r="D34" s="21"/>
      <c r="E34" s="21">
        <v>5770000</v>
      </c>
      <c r="F34" s="21"/>
      <c r="G34" s="21"/>
      <c r="H34" s="21">
        <f t="shared" si="0"/>
        <v>5770000</v>
      </c>
      <c r="I34" s="12"/>
    </row>
    <row r="35" spans="1:9" ht="24" customHeight="1">
      <c r="A35" s="34"/>
      <c r="B35" s="11" t="s">
        <v>17</v>
      </c>
      <c r="C35" s="24"/>
      <c r="D35" s="13">
        <f>SUM(D8:D34)</f>
        <v>915189875</v>
      </c>
      <c r="E35" s="13">
        <f>SUM(E8:E34)</f>
        <v>435660000</v>
      </c>
      <c r="F35" s="13">
        <f>SUM(F8:F33)</f>
        <v>485733718</v>
      </c>
      <c r="G35" s="13">
        <f>SUM(G8:G30)</f>
        <v>0</v>
      </c>
      <c r="H35" s="13">
        <f>SUM(H8:H34)</f>
        <v>865116157</v>
      </c>
      <c r="I35" s="13">
        <f>SUM(I8:I33)</f>
        <v>32940080</v>
      </c>
    </row>
    <row r="36" spans="1:9" ht="15.75">
      <c r="B36" s="6"/>
      <c r="C36" s="14"/>
      <c r="D36" s="14"/>
      <c r="E36" s="26"/>
      <c r="G36" s="52" t="s">
        <v>75</v>
      </c>
      <c r="H36" s="52"/>
      <c r="I36" s="52"/>
    </row>
    <row r="37" spans="1:9" ht="15.75">
      <c r="B37" s="15" t="s">
        <v>18</v>
      </c>
      <c r="C37" s="14"/>
      <c r="D37" s="14"/>
      <c r="E37" s="14"/>
      <c r="G37" s="53" t="s">
        <v>19</v>
      </c>
      <c r="H37" s="53"/>
      <c r="I37" s="53"/>
    </row>
    <row r="38" spans="1:9" ht="15">
      <c r="B38" s="1"/>
      <c r="C38" s="5"/>
      <c r="D38" s="5"/>
      <c r="E38" s="5"/>
      <c r="F38" s="5"/>
      <c r="G38" s="5"/>
      <c r="H38" s="5"/>
    </row>
    <row r="39" spans="1:9" ht="15">
      <c r="B39" s="1"/>
      <c r="C39" s="5"/>
      <c r="D39" s="5"/>
      <c r="E39" s="5"/>
      <c r="F39" s="5"/>
      <c r="G39" s="5"/>
      <c r="H39" s="5"/>
    </row>
    <row r="40" spans="1:9" ht="15">
      <c r="B40" s="1"/>
      <c r="C40" s="5"/>
      <c r="D40" s="5"/>
      <c r="E40" s="5"/>
      <c r="F40" s="5"/>
      <c r="G40" s="5"/>
      <c r="H40" s="5"/>
    </row>
    <row r="41" spans="1:9">
      <c r="B41" s="16" t="s">
        <v>20</v>
      </c>
      <c r="C41" s="7"/>
      <c r="D41" s="7"/>
      <c r="G41" s="54" t="s">
        <v>71</v>
      </c>
      <c r="H41" s="54"/>
      <c r="I41" s="54"/>
    </row>
    <row r="42" spans="1:9" hidden="1">
      <c r="B42" s="16"/>
      <c r="C42" s="7"/>
      <c r="D42" s="7"/>
      <c r="G42" s="43"/>
      <c r="H42" s="43"/>
      <c r="I42" s="43"/>
    </row>
    <row r="43" spans="1:9">
      <c r="B43" s="16"/>
      <c r="C43" s="7"/>
      <c r="D43" s="7"/>
      <c r="G43" s="43"/>
      <c r="H43" s="43"/>
      <c r="I43" s="43"/>
    </row>
    <row r="45" spans="1:9" ht="1.5" customHeight="1">
      <c r="B45" s="1"/>
      <c r="C45" s="5"/>
      <c r="D45" s="5"/>
      <c r="E45" s="5"/>
      <c r="F45" s="5"/>
      <c r="G45" s="5"/>
      <c r="H45" s="5"/>
    </row>
    <row r="46" spans="1:9" ht="15" hidden="1">
      <c r="B46" s="1"/>
      <c r="C46" s="5"/>
      <c r="D46" s="5"/>
      <c r="E46" s="5"/>
      <c r="F46" s="5"/>
      <c r="G46" s="5"/>
      <c r="H46" s="5"/>
    </row>
    <row r="47" spans="1:9" ht="14.25" hidden="1" customHeight="1">
      <c r="B47" s="16" t="s">
        <v>20</v>
      </c>
      <c r="C47" s="7"/>
      <c r="D47" s="7"/>
      <c r="G47" s="54" t="s">
        <v>71</v>
      </c>
      <c r="H47" s="54"/>
      <c r="I47" s="54"/>
    </row>
  </sheetData>
  <mergeCells count="13">
    <mergeCell ref="G47:I47"/>
    <mergeCell ref="I6:I7"/>
    <mergeCell ref="G36:I36"/>
    <mergeCell ref="G37:I37"/>
    <mergeCell ref="G41:I41"/>
    <mergeCell ref="A2:I2"/>
    <mergeCell ref="A3:I3"/>
    <mergeCell ref="D4:G4"/>
    <mergeCell ref="A6:A7"/>
    <mergeCell ref="B6:B7"/>
    <mergeCell ref="C6:D6"/>
    <mergeCell ref="E6:F6"/>
    <mergeCell ref="G6:H6"/>
  </mergeCells>
  <pageMargins left="0.39370078740157499" right="0.2" top="0.23622047244094499" bottom="0.23622047244094499" header="0.46" footer="0.196850393700787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THU-CHI 1</vt:lpstr>
      <vt:lpstr> THU CHI (2)</vt:lpstr>
      <vt:lpstr>THU CHI (3)</vt:lpstr>
      <vt:lpstr>THU CHI (4)</vt:lpstr>
      <vt:lpstr>THU CHI (5)</vt:lpstr>
      <vt:lpstr>THU CHI (6)</vt:lpstr>
      <vt:lpstr>THU CHI (7)</vt:lpstr>
      <vt:lpstr>THU CHI (8)</vt:lpstr>
      <vt:lpstr>THU CHI (9)</vt:lpstr>
      <vt:lpstr>THU CHI (10)</vt:lpstr>
      <vt:lpstr>Sheet1</vt:lpstr>
    </vt:vector>
  </TitlesOfParts>
  <Company>TUOINGOC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MS_THU</dc:creator>
  <cp:lastModifiedBy>Windows User</cp:lastModifiedBy>
  <cp:lastPrinted>2019-11-14T00:51:38Z</cp:lastPrinted>
  <dcterms:created xsi:type="dcterms:W3CDTF">2014-12-09T00:54:58Z</dcterms:created>
  <dcterms:modified xsi:type="dcterms:W3CDTF">2019-11-19T00:53:59Z</dcterms:modified>
</cp:coreProperties>
</file>